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jmmog001_louisville_edu/Documents/Documents/Food/Aramark/Aramark Local Purchasing/"/>
    </mc:Choice>
  </mc:AlternateContent>
  <xr:revisionPtr revIDLastSave="1" documentId="8_{7FA4A0A2-FFD9-4E0D-A5BC-A5A0C01740ED}" xr6:coauthVersionLast="47" xr6:coauthVersionMax="47" xr10:uidLastSave="{297BD82C-42AB-4270-8EDE-E337441F0EE9}"/>
  <bookViews>
    <workbookView xWindow="-108" yWindow="-108" windowWidth="23256" windowHeight="12456" xr2:uid="{7A115DE7-EF4C-41A0-A5D2-E66D409D505A}"/>
  </bookViews>
  <sheets>
    <sheet name="ROLL UP" sheetId="1" r:id="rId1"/>
    <sheet name="YOY" sheetId="2" r:id="rId2"/>
    <sheet name="TOTAL LOCAL" sheetId="3" r:id="rId3"/>
    <sheet name="ALL CAMPUS FOOD" sheetId="4" r:id="rId4"/>
    <sheet name="UOFL LOCAL FOOD" sheetId="5" r:id="rId5"/>
    <sheet name="DFI" sheetId="6" r:id="rId6"/>
    <sheet name="KY PROUD" sheetId="7" r:id="rId7"/>
    <sheet name="WOMEN" sheetId="8" r:id="rId8"/>
    <sheet name="MINORITY" sheetId="9" r:id="rId9"/>
    <sheet name="VETERAN" sheetId="10" r:id="rId10"/>
    <sheet name="LGBTQ" sheetId="11" r:id="rId11"/>
    <sheet name="SBE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O3" i="2"/>
  <c r="M3" i="2"/>
  <c r="K3" i="2"/>
  <c r="I3" i="2"/>
  <c r="G3" i="2"/>
  <c r="E3" i="2"/>
  <c r="C3" i="2"/>
  <c r="D104" i="3"/>
  <c r="D113" i="3"/>
  <c r="D85" i="3"/>
  <c r="D40" i="3"/>
  <c r="D36" i="3"/>
  <c r="D35" i="3"/>
  <c r="D32" i="3"/>
  <c r="D18" i="3"/>
  <c r="D56" i="4"/>
  <c r="D52" i="5"/>
  <c r="D6" i="6"/>
  <c r="D49" i="6" s="1"/>
  <c r="D17" i="7"/>
  <c r="D12" i="7"/>
  <c r="D11" i="7"/>
  <c r="D8" i="7"/>
  <c r="D5" i="7"/>
  <c r="D26" i="7" s="1"/>
  <c r="D19" i="8"/>
  <c r="D12" i="8"/>
  <c r="D9" i="8"/>
  <c r="D8" i="8"/>
  <c r="D5" i="9"/>
  <c r="D14" i="9" s="1"/>
  <c r="D7" i="10"/>
  <c r="D4" i="12"/>
  <c r="D16" i="12" s="1"/>
  <c r="D4" i="11"/>
  <c r="D140" i="3" l="1"/>
  <c r="D22" i="8"/>
  <c r="Q5" i="2" l="1"/>
  <c r="O5" i="2"/>
  <c r="M5" i="2"/>
  <c r="K5" i="2"/>
  <c r="I5" i="2"/>
  <c r="G5" i="2"/>
  <c r="E5" i="2"/>
  <c r="C5" i="2"/>
  <c r="F5" i="1"/>
  <c r="I5" i="1"/>
  <c r="M5" i="1"/>
  <c r="P5" i="1"/>
  <c r="S5" i="1"/>
  <c r="V5" i="1"/>
  <c r="Y5" i="1"/>
  <c r="AB5" i="1"/>
  <c r="AE5" i="1"/>
  <c r="AH5" i="1"/>
  <c r="AK5" i="1"/>
  <c r="AN5" i="1"/>
  <c r="F7" i="1"/>
  <c r="I7" i="1"/>
  <c r="M7" i="1"/>
  <c r="P7" i="1"/>
  <c r="S7" i="1"/>
  <c r="V7" i="1"/>
  <c r="Y7" i="1"/>
  <c r="AB7" i="1"/>
  <c r="AE7" i="1"/>
  <c r="AH7" i="1"/>
  <c r="AK7" i="1"/>
  <c r="AN7" i="1"/>
  <c r="F9" i="1"/>
  <c r="I9" i="1"/>
  <c r="M9" i="1"/>
  <c r="P9" i="1"/>
  <c r="S9" i="1"/>
  <c r="V9" i="1"/>
  <c r="Y9" i="1"/>
  <c r="AB9" i="1"/>
  <c r="AE9" i="1"/>
  <c r="AH9" i="1"/>
  <c r="AK9" i="1"/>
  <c r="AN9" i="1"/>
  <c r="F11" i="1"/>
  <c r="I11" i="1"/>
  <c r="M11" i="1"/>
  <c r="P11" i="1"/>
  <c r="S11" i="1"/>
  <c r="V11" i="1"/>
  <c r="Y11" i="1"/>
  <c r="AB11" i="1"/>
  <c r="AE11" i="1"/>
  <c r="AH11" i="1"/>
  <c r="AK11" i="1"/>
  <c r="AN11" i="1"/>
  <c r="F13" i="1"/>
  <c r="I13" i="1"/>
  <c r="M13" i="1"/>
  <c r="P13" i="1"/>
  <c r="S13" i="1"/>
  <c r="V13" i="1"/>
  <c r="Y13" i="1"/>
  <c r="AB13" i="1"/>
  <c r="AE13" i="1"/>
  <c r="AH13" i="1"/>
  <c r="AK13" i="1"/>
  <c r="AN13" i="1"/>
  <c r="F15" i="1"/>
  <c r="I15" i="1"/>
  <c r="M15" i="1"/>
  <c r="P15" i="1"/>
  <c r="S15" i="1"/>
  <c r="V15" i="1"/>
  <c r="Y15" i="1"/>
  <c r="AB15" i="1"/>
  <c r="AE15" i="1"/>
  <c r="AH15" i="1"/>
  <c r="AK15" i="1"/>
  <c r="AN15" i="1"/>
  <c r="F17" i="1"/>
  <c r="I17" i="1"/>
  <c r="M17" i="1"/>
  <c r="P17" i="1"/>
  <c r="S17" i="1"/>
  <c r="V17" i="1"/>
  <c r="Y17" i="1"/>
  <c r="AB17" i="1"/>
  <c r="AE17" i="1"/>
  <c r="AH17" i="1"/>
  <c r="AK17" i="1"/>
  <c r="AN17" i="1"/>
  <c r="F19" i="1"/>
  <c r="I19" i="1"/>
  <c r="M19" i="1"/>
  <c r="P19" i="1"/>
  <c r="S19" i="1"/>
  <c r="V19" i="1"/>
  <c r="Y19" i="1"/>
  <c r="AB19" i="1"/>
  <c r="AE19" i="1"/>
  <c r="AH19" i="1"/>
  <c r="AK19" i="1"/>
  <c r="F21" i="1"/>
  <c r="I21" i="1"/>
  <c r="M21" i="1"/>
  <c r="P21" i="1"/>
  <c r="S21" i="1"/>
  <c r="V21" i="1"/>
  <c r="Y21" i="1"/>
  <c r="AB21" i="1"/>
  <c r="AE21" i="1"/>
  <c r="AH21" i="1"/>
  <c r="AK21" i="1"/>
  <c r="AN21" i="1"/>
  <c r="F23" i="1"/>
  <c r="I23" i="1"/>
  <c r="M23" i="1"/>
  <c r="P23" i="1"/>
  <c r="S23" i="1"/>
  <c r="V23" i="1"/>
  <c r="Y23" i="1"/>
  <c r="AB23" i="1"/>
  <c r="AE23" i="1"/>
  <c r="AH23" i="1"/>
  <c r="AK23" i="1"/>
  <c r="AN23" i="1"/>
  <c r="F25" i="1"/>
  <c r="I25" i="1"/>
  <c r="M25" i="1"/>
  <c r="P25" i="1"/>
  <c r="S25" i="1"/>
  <c r="V25" i="1"/>
  <c r="Y25" i="1"/>
  <c r="AB25" i="1"/>
  <c r="AE25" i="1"/>
  <c r="AH25" i="1"/>
  <c r="AK25" i="1"/>
  <c r="AN25" i="1"/>
  <c r="F27" i="1"/>
  <c r="I27" i="1"/>
  <c r="M27" i="1"/>
  <c r="P27" i="1"/>
  <c r="S27" i="1"/>
  <c r="V27" i="1"/>
  <c r="Y27" i="1"/>
  <c r="AB27" i="1"/>
  <c r="AE27" i="1"/>
  <c r="AH27" i="1"/>
  <c r="AK27" i="1"/>
  <c r="AN27" i="1"/>
  <c r="C30" i="1"/>
  <c r="E30" i="1"/>
  <c r="H30" i="1"/>
  <c r="L30" i="1"/>
  <c r="O30" i="1"/>
  <c r="R30" i="1"/>
  <c r="U30" i="1"/>
  <c r="X30" i="1"/>
  <c r="AA30" i="1"/>
  <c r="AD30" i="1"/>
  <c r="AG30" i="1"/>
  <c r="AJ30" i="1"/>
  <c r="AM30" i="1"/>
  <c r="AK30" i="1" l="1"/>
  <c r="M30" i="1"/>
  <c r="I30" i="1"/>
  <c r="AH30" i="1"/>
  <c r="AE30" i="1"/>
  <c r="F30" i="1"/>
  <c r="AB30" i="1"/>
  <c r="Y30" i="1"/>
  <c r="AN30" i="1"/>
  <c r="V30" i="1"/>
  <c r="P30" i="1"/>
  <c r="S30" i="1"/>
</calcChain>
</file>

<file path=xl/sharedStrings.xml><?xml version="1.0" encoding="utf-8"?>
<sst xmlns="http://schemas.openxmlformats.org/spreadsheetml/2006/main" count="434" uniqueCount="261">
  <si>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</si>
  <si>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</si>
  <si>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</si>
  <si>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</si>
  <si>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</si>
  <si>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</si>
  <si>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</si>
  <si>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</si>
  <si>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</si>
  <si>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</si>
  <si>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</si>
  <si>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</si>
  <si>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</si>
  <si>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</si>
  <si>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TOTAL PURCHASES</t>
  </si>
  <si>
    <t>FOOD</t>
  </si>
  <si>
    <t>%</t>
  </si>
  <si>
    <t>NON-FOOD</t>
  </si>
  <si>
    <t>TOTAL DINING LOCAL PURCHASES</t>
  </si>
  <si>
    <t>ALL CAMPUS VENDORS LOCAL FOOD</t>
  </si>
  <si>
    <t>UOFL LOCAL FOOD</t>
  </si>
  <si>
    <t>DIRECT FARM IMPACT</t>
  </si>
  <si>
    <t>KY PROUD</t>
  </si>
  <si>
    <t>SBE</t>
  </si>
  <si>
    <t>MBE</t>
  </si>
  <si>
    <t>WBE</t>
  </si>
  <si>
    <t>VETERAN</t>
  </si>
  <si>
    <t>LGBTQ</t>
  </si>
  <si>
    <t>TOTAL SPEND</t>
  </si>
  <si>
    <t>TOTAL FOOD</t>
  </si>
  <si>
    <t>TOTAL NON-FOOD</t>
  </si>
  <si>
    <t>ALL CAMPUS VENDORS</t>
  </si>
  <si>
    <t>UofL DINING LOCAL FOOD</t>
  </si>
  <si>
    <t>2021 - 2022</t>
  </si>
  <si>
    <t>2020 - 2021</t>
  </si>
  <si>
    <t>2019 - 2020</t>
  </si>
  <si>
    <t>2018 -2019</t>
  </si>
  <si>
    <t>2017 - 2018</t>
  </si>
  <si>
    <t>2016 - 2017</t>
  </si>
  <si>
    <t>2022 - 2023</t>
  </si>
  <si>
    <t>ACADEMIC YEAR 2022-2023 ROLL UP</t>
  </si>
  <si>
    <t>SPEND</t>
  </si>
  <si>
    <t>APEX ORDER PICKUP SERVICES LLC</t>
  </si>
  <si>
    <t>AVALON FOODSERVICE INC</t>
  </si>
  <si>
    <t>CARDINAL CARRYOR COMPANIES</t>
  </si>
  <si>
    <t>CLEMS REFRIGERATED FOODS</t>
  </si>
  <si>
    <t>D P W SALES &amp; SERVICE</t>
  </si>
  <si>
    <t>FASTSIGNS</t>
  </si>
  <si>
    <t>FEDEX</t>
  </si>
  <si>
    <t>GULLEY CUTLERY LLC</t>
  </si>
  <si>
    <t>HOME CITY ICE CO</t>
  </si>
  <si>
    <t>JOHN CONTI COFFEE COMPANY</t>
  </si>
  <si>
    <t>JOHN F TROMPTETER CO</t>
  </si>
  <si>
    <t>KLOSTERMANS BAKERY</t>
  </si>
  <si>
    <t>KONICA MINOLTA BUSINESS SOLUTIONS</t>
  </si>
  <si>
    <t>KROGER</t>
  </si>
  <si>
    <t>LOUABULL</t>
  </si>
  <si>
    <t>LOWES</t>
  </si>
  <si>
    <t>MEIJER</t>
  </si>
  <si>
    <t>NATHANS FOOD</t>
  </si>
  <si>
    <t>NEW CARBON COMPANY INC</t>
  </si>
  <si>
    <t>NORDS BAKERY</t>
  </si>
  <si>
    <t>PAPA JOHNS</t>
  </si>
  <si>
    <t>PIAZZA PRODUCE INDIANAPOLIS</t>
  </si>
  <si>
    <t>PRAIRIE FARMS DAIRY</t>
  </si>
  <si>
    <t>REINHART FOOD SERVICE</t>
  </si>
  <si>
    <t>RENT &amp; RAVE</t>
  </si>
  <si>
    <t>RENTAL DEPOT INC</t>
  </si>
  <si>
    <t>SQ CK ENTERTAINMENT</t>
  </si>
  <si>
    <t>SYGMA NETWORK</t>
  </si>
  <si>
    <t>SYSCO LOUISVILLE FOOD</t>
  </si>
  <si>
    <t>TARGET</t>
  </si>
  <si>
    <t>UNITED NATURAL FOODS INC</t>
  </si>
  <si>
    <t>VICTORIA M CULLIMORE (IN GOOD COMPANY)</t>
  </si>
  <si>
    <t>WALGREENS</t>
  </si>
  <si>
    <t>WASSERSTROM COMPANY</t>
  </si>
  <si>
    <t>YORK STREET FRESH FOODS LLC</t>
  </si>
  <si>
    <t>WALMART</t>
  </si>
  <si>
    <t>FRANCIS LINDAUER &amp; SONS DAIRY FARM</t>
  </si>
  <si>
    <t>BORDEN DAIRY</t>
  </si>
  <si>
    <t>FB PURNELL SAUSAGE CO</t>
  </si>
  <si>
    <t>CUSTOM FOOD SOLUTIONS</t>
  </si>
  <si>
    <t>LEXINGTON PASTA</t>
  </si>
  <si>
    <t>IN GOOD COMPANY</t>
  </si>
  <si>
    <t>GULLEY CUTLERY</t>
  </si>
  <si>
    <t>NORTH AMERICAN WAXIE</t>
  </si>
  <si>
    <t>OOBE INC</t>
  </si>
  <si>
    <t>A M ELECTRIC CO INC</t>
  </si>
  <si>
    <t>BO &amp; WEI LTD CO</t>
  </si>
  <si>
    <t>BOUJEE BALLOONS</t>
  </si>
  <si>
    <t>CAKECANDY SUPPLY</t>
  </si>
  <si>
    <t>CREATION GARDENS</t>
  </si>
  <si>
    <t>EIFFEL PIZZA</t>
  </si>
  <si>
    <t>GFS STORE</t>
  </si>
  <si>
    <t>GRAPHIC SOLUTIONS</t>
  </si>
  <si>
    <t>HEALTH ENVIRONMENTAL</t>
  </si>
  <si>
    <t>LOUISVILLE AIRPORT PARKING</t>
  </si>
  <si>
    <t>LUEBERRY LLC</t>
  </si>
  <si>
    <t>MINUTE MAN PRESS</t>
  </si>
  <si>
    <t>OFFICE DEPOT</t>
  </si>
  <si>
    <t>PARTY CITY</t>
  </si>
  <si>
    <t>PERFORMANCE FOOD GROUP</t>
  </si>
  <si>
    <t>POPCORN STATION OF LOUISVILLE LLC</t>
  </si>
  <si>
    <t>RESTAURANT DEPOT</t>
  </si>
  <si>
    <t>SAMS CLUB</t>
  </si>
  <si>
    <t>SUSANS FLORIST</t>
  </si>
  <si>
    <t>WILLIS KLEIN SAFE LOCK &amp; DECORATIVE HARDWARE</t>
  </si>
  <si>
    <t>ACTION SALES</t>
  </si>
  <si>
    <t>BEST WESTERN SYCAMORE</t>
  </si>
  <si>
    <t>DAVE BARKER</t>
  </si>
  <si>
    <t>DINGLE HOUSE IRISH PUB</t>
  </si>
  <si>
    <t>DOLLAR GENERAL</t>
  </si>
  <si>
    <t>HOBBY LOBBY</t>
  </si>
  <si>
    <t>LIMEBERRY LUMBER COMPANY</t>
  </si>
  <si>
    <t>MELLOW MUSHROOM</t>
  </si>
  <si>
    <t>MIAMI UNIVERSITY PARKING</t>
  </si>
  <si>
    <t>MILLENNIUM EVENTS AND FLORAL</t>
  </si>
  <si>
    <t>OPENING GATES</t>
  </si>
  <si>
    <t>PULLEY DINER</t>
  </si>
  <si>
    <t>RAINBOW BLOSSOM BARDSTOWN</t>
  </si>
  <si>
    <t>RENTAL DEPOT</t>
  </si>
  <si>
    <t>STARBUCKS COFFEE AND TEA</t>
  </si>
  <si>
    <t xml:space="preserve">UOFL BKST </t>
  </si>
  <si>
    <t>VELVET ICE CREAM CO INC</t>
  </si>
  <si>
    <t>URBAN DUCKS FARM</t>
  </si>
  <si>
    <t>RAINBOW BLOSSOM</t>
  </si>
  <si>
    <t>ACE HARDWARE</t>
  </si>
  <si>
    <t>BEEING2GETHER</t>
  </si>
  <si>
    <t>DINE COMPANY</t>
  </si>
  <si>
    <t>HOME DEPOT</t>
  </si>
  <si>
    <t>MATTINGLY TREE SALES</t>
  </si>
  <si>
    <t>MICHAELS</t>
  </si>
  <si>
    <t>PARROT BROCK CLEANERS</t>
  </si>
  <si>
    <t>PARTY PARADISE</t>
  </si>
  <si>
    <t>PAULS FRUIT MARKET</t>
  </si>
  <si>
    <t>SHREE GANESHAY</t>
  </si>
  <si>
    <t>TOTAL WINE AND MORE</t>
  </si>
  <si>
    <t>TUESDAY MORNING</t>
  </si>
  <si>
    <t>CRYSTAL LAKE EGGS</t>
  </si>
  <si>
    <t>DILLMAN FARM</t>
  </si>
  <si>
    <t>FAIR OAKS</t>
  </si>
  <si>
    <t>FISCHER FARMS</t>
  </si>
  <si>
    <t>GARWOOD ORCHARDS</t>
  </si>
  <si>
    <t>H &amp; H FARMS</t>
  </si>
  <si>
    <t>LYND CREEK SUGAR CAMP</t>
  </si>
  <si>
    <t>MARKSBURY FARMS*</t>
  </si>
  <si>
    <t>MOUZIN BROTHERS FARM</t>
  </si>
  <si>
    <t>PILGRIMS PRIDE</t>
  </si>
  <si>
    <t>PORTER ROAD*</t>
  </si>
  <si>
    <t>SHOUPS COUNTRY FOODS</t>
  </si>
  <si>
    <t>SMITH DAIRY</t>
  </si>
  <si>
    <t>SUNRISE PRODUCE</t>
  </si>
  <si>
    <t>SWEET LIFE HONEY FARM</t>
  </si>
  <si>
    <t>BOURBON BARREL FOODS</t>
  </si>
  <si>
    <t>WEISENBERGER MILLS</t>
  </si>
  <si>
    <t>BEARFRUIT &amp; GROW*</t>
  </si>
  <si>
    <t>BOUJEE BALLOONS*</t>
  </si>
  <si>
    <t>OLD LOUISVILLE COFFEE SHOP*</t>
  </si>
  <si>
    <t>EL NOPAL</t>
  </si>
  <si>
    <t>FOUR PEGS</t>
  </si>
  <si>
    <t>JAY C FOODS</t>
  </si>
  <si>
    <t>LOUIE'S GREENHOUSE</t>
  </si>
  <si>
    <t>MAHONIA</t>
  </si>
  <si>
    <t>OLIVE GARDEN</t>
  </si>
  <si>
    <t>RYDER TRUCKS</t>
  </si>
  <si>
    <t>WHOLE FOODS</t>
  </si>
  <si>
    <t xml:space="preserve">JAY C FOODS </t>
  </si>
  <si>
    <t>MOUNT PLEASANT ACRES</t>
  </si>
  <si>
    <t>WHAT CHEFS WANT</t>
  </si>
  <si>
    <t>DUPLICATOR SALES &amp; SERVICE</t>
  </si>
  <si>
    <t>FOB CAFÉ</t>
  </si>
  <si>
    <t>JERICHO FARMHOUSE</t>
  </si>
  <si>
    <t>METRO HEALTH ONLINE</t>
  </si>
  <si>
    <t>STRATEGIC - PRIMARY</t>
  </si>
  <si>
    <t>SUSAN'S FLORIST</t>
  </si>
  <si>
    <t>INTEGRATIVE FLAVORS</t>
  </si>
  <si>
    <t>JERICHO FARMHOUSE^</t>
  </si>
  <si>
    <t>JUST DESSERTS INC</t>
  </si>
  <si>
    <t>LOCAL FOLKS</t>
  </si>
  <si>
    <t>MARCOOT JERSEY CREAMERY</t>
  </si>
  <si>
    <t>MIDWEST FRESH</t>
  </si>
  <si>
    <t>OSSWALD FAMILY FARM</t>
  </si>
  <si>
    <t>SMOKING GOOSE</t>
  </si>
  <si>
    <t>TULIP TREE CREAMERY</t>
  </si>
  <si>
    <t>WICK'S PIES</t>
  </si>
  <si>
    <t>KENNY'S FARMHOUSE CHEESE</t>
  </si>
  <si>
    <t>DPW SALES &amp; SERVICE</t>
  </si>
  <si>
    <t>BARGAIN SUPPLY</t>
  </si>
  <si>
    <t>LOUISVILLE CHOCOLATE</t>
  </si>
  <si>
    <t>STARBUCKS COFFEE GEAR</t>
  </si>
  <si>
    <t>WHOLE FOODS LOUISVILLE</t>
  </si>
  <si>
    <t>SIDNEYS SPICES</t>
  </si>
  <si>
    <t>GEORGIA'S SWEET POTATO PIE</t>
  </si>
  <si>
    <t>KING DONUTS</t>
  </si>
  <si>
    <t>KY LOCAL FOOD SYSTEMS SUMMIT</t>
  </si>
  <si>
    <t>O'REILLY AUTO PARTS</t>
  </si>
  <si>
    <t>THE BIRDCAGE</t>
  </si>
  <si>
    <t>GEORGIA'S SWEET POTATO PIE*</t>
  </si>
  <si>
    <t>WHOLESOME DESI IX LLC (CHOOLAAH)</t>
  </si>
  <si>
    <t>BABYLON MICROFARMS</t>
  </si>
  <si>
    <t>BLACK ITALIAN GRIGLIA CUCINA LLC</t>
  </si>
  <si>
    <t>JUST CREATIONS</t>
  </si>
  <si>
    <t>NELBUD</t>
  </si>
  <si>
    <t>MANOS CAMPESINAS EN GUATEMALA*</t>
  </si>
  <si>
    <t>BLACK ITALIAN GRIGLIA CUCINA</t>
  </si>
  <si>
    <t>PERIMETER OFFICE PRODUCTS</t>
  </si>
  <si>
    <t>APEX SUPPLY CHAIN TECHNOLOGIES LLC</t>
  </si>
  <si>
    <t xml:space="preserve">ASTRO JUMP OF LOUISVILLE </t>
  </si>
  <si>
    <t>I LOVE TACOS</t>
  </si>
  <si>
    <t>ICEE USA INC</t>
  </si>
  <si>
    <t>MENARDS</t>
  </si>
  <si>
    <t>THE WEBSTAURANT STORE INC</t>
  </si>
  <si>
    <t>WORLD MARKET</t>
  </si>
  <si>
    <t>SMALL ORGANIC FARMERS ASSOCIATION</t>
  </si>
  <si>
    <t>KERNS PIES</t>
  </si>
  <si>
    <t>POPCORN STATION OF LOUISVILLE</t>
  </si>
  <si>
    <t>MIGRATION POS</t>
  </si>
  <si>
    <t>CANON SOLUTIONS AMERICA</t>
  </si>
  <si>
    <t>COSTCO WHOLESALE</t>
  </si>
  <si>
    <t xml:space="preserve">DOLLAR TREE </t>
  </si>
  <si>
    <t>HALO BRANDED SOLUTIONS</t>
  </si>
  <si>
    <t>HEIMERDINGER CUTLERY COMP</t>
  </si>
  <si>
    <t>OFFICEMAX/DEPOT</t>
  </si>
  <si>
    <t>THE UPS STORE</t>
  </si>
  <si>
    <t>TRADER JOES</t>
  </si>
  <si>
    <t>U OF L LOUISVILLE BOOKSTORE</t>
  </si>
  <si>
    <t>CVENT INC</t>
  </si>
  <si>
    <t>BLUE DOG BAKERY &amp; CAFÉ</t>
  </si>
  <si>
    <t>CORVUS JANITORIAL SYSTEMS</t>
  </si>
  <si>
    <t xml:space="preserve">HUBERT COMPANY </t>
  </si>
  <si>
    <t>LEXINGTON COURTYARD</t>
  </si>
  <si>
    <t xml:space="preserve">NANCY'S BAGEL GROUNDS </t>
  </si>
  <si>
    <t xml:space="preserve">RAMSEY'S DINER HARBOR </t>
  </si>
  <si>
    <t>TAYLOR ENTERPRISES OF KY INC</t>
  </si>
  <si>
    <t>THE HOME DEPOT</t>
  </si>
  <si>
    <t>UKTS GATTON STU CTR LOT</t>
  </si>
  <si>
    <t>UKTS- WT YOUNG LIBRARY</t>
  </si>
  <si>
    <t>BLUE DOG BAKERY</t>
  </si>
  <si>
    <t>NANCY'S BAGEL GROUNDS</t>
  </si>
  <si>
    <t>VETERAN OWNED BUSINESS</t>
  </si>
  <si>
    <t>LGBTQ OWNED BUSINESS</t>
  </si>
  <si>
    <t>BUSINESS</t>
  </si>
  <si>
    <t>SMALL BUSINESS ENTERPRISE / 
SWaM CERTIFICATION</t>
  </si>
  <si>
    <t>MINORITY OWNED BUSINESS</t>
  </si>
  <si>
    <t>WOMAN OWNED BUSINESS</t>
  </si>
  <si>
    <t>*WOMEN &amp; MINORITY OWNED</t>
  </si>
  <si>
    <t>^HALF WOMEN OWNED</t>
  </si>
  <si>
    <t>PURNELLS SAUSAGE</t>
  </si>
  <si>
    <t>SUSTAINABLE HARVEST FARM</t>
  </si>
  <si>
    <t>Total KY Proud purchases.</t>
  </si>
  <si>
    <t>INDIANA KITCHEN</t>
  </si>
  <si>
    <t>MARKSBURY FARMS</t>
  </si>
  <si>
    <t>PORTER ROAD</t>
  </si>
  <si>
    <t>POTANG TEA GARDEN*</t>
  </si>
  <si>
    <t>SEKEM (TEA FARM)*</t>
  </si>
  <si>
    <t>SMALL FARMER TEA PROJECT*</t>
  </si>
  <si>
    <t>Amount of UofL dining controllable food purchases sourced from a farm within 250 miles of campus.</t>
  </si>
  <si>
    <t>*FAIR TRADE FARM</t>
  </si>
  <si>
    <t>Total UofL dining controllable food purchases sourced from a food producer, processor, or distributor within 250 miles of campus. Excludes sodas, ice, large agribusiness, and food purchased by on-campus franchises.</t>
  </si>
  <si>
    <t>Food purchases by UofL dining and on-campus chain franchises sourced from a food producer, processor, or distributor within 250 miles of campus. Excludes sodas, ice, and large agribusiness.</t>
  </si>
  <si>
    <t>Total purchasing power of UofL dining, on-campus chain franchises. Includes food &amp; non-food purchases (supplies, construction, services, etc). Excludes sodas and large agribusiness.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</si>
</sst>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4" xfId="1" applyFont="1" applyBorder="1"/>
    <xf numFmtId="44" fontId="0" fillId="0" borderId="5" xfId="1" applyFont="1" applyBorder="1"/>
    <xf numFmtId="9" fontId="0" fillId="0" borderId="6" xfId="2" applyFont="1" applyBorder="1"/>
    <xf numFmtId="164" fontId="0" fillId="0" borderId="6" xfId="2" applyNumberFormat="1" applyFont="1" applyBorder="1"/>
    <xf numFmtId="10" fontId="0" fillId="0" borderId="6" xfId="2" applyNumberFormat="1" applyFont="1" applyBorder="1"/>
    <xf numFmtId="44" fontId="0" fillId="0" borderId="5" xfId="1" applyFont="1" applyFill="1" applyBorder="1"/>
    <xf numFmtId="44" fontId="0" fillId="0" borderId="4" xfId="1" applyFont="1" applyFill="1" applyBorder="1"/>
    <xf numFmtId="9" fontId="0" fillId="0" borderId="6" xfId="2" applyFont="1" applyFill="1" applyBorder="1"/>
    <xf numFmtId="164" fontId="0" fillId="0" borderId="6" xfId="2" applyNumberFormat="1" applyFont="1" applyFill="1" applyBorder="1"/>
    <xf numFmtId="10" fontId="0" fillId="0" borderId="6" xfId="2" applyNumberFormat="1" applyFont="1" applyFill="1" applyBorder="1"/>
    <xf numFmtId="44" fontId="0" fillId="0" borderId="7" xfId="1" applyFont="1" applyFill="1" applyBorder="1"/>
    <xf numFmtId="44" fontId="0" fillId="0" borderId="8" xfId="1" applyFont="1" applyFill="1" applyBorder="1"/>
    <xf numFmtId="9" fontId="0" fillId="0" borderId="9" xfId="2" applyFont="1" applyFill="1" applyBorder="1"/>
    <xf numFmtId="164" fontId="0" fillId="0" borderId="9" xfId="2" applyNumberFormat="1" applyFont="1" applyFill="1" applyBorder="1"/>
    <xf numFmtId="10" fontId="0" fillId="0" borderId="9" xfId="2" applyNumberFormat="1" applyFont="1" applyFill="1" applyBorder="1"/>
    <xf numFmtId="9" fontId="0" fillId="0" borderId="9" xfId="2" applyFont="1" applyBorder="1"/>
    <xf numFmtId="44" fontId="0" fillId="0" borderId="0" xfId="0" applyNumberFormat="1"/>
    <xf numFmtId="0" fontId="0" fillId="0" borderId="0" xfId="0" applyAlignment="1">
      <alignment textRotation="45"/>
    </xf>
    <xf numFmtId="44" fontId="0" fillId="0" borderId="0" xfId="1" applyFont="1" applyAlignment="1">
      <alignment textRotation="45"/>
    </xf>
    <xf numFmtId="44" fontId="0" fillId="2" borderId="0" xfId="1" applyFont="1" applyFill="1"/>
    <xf numFmtId="44" fontId="0" fillId="0" borderId="0" xfId="1" applyFont="1"/>
    <xf numFmtId="44" fontId="0" fillId="3" borderId="0" xfId="1" applyFont="1" applyFill="1"/>
    <xf numFmtId="44" fontId="0" fillId="0" borderId="0" xfId="1" applyFont="1" applyFill="1"/>
    <xf numFmtId="0" fontId="0" fillId="0" borderId="10" xfId="0" applyBorder="1"/>
    <xf numFmtId="0" fontId="6" fillId="0" borderId="2" xfId="0" applyFont="1" applyBorder="1"/>
    <xf numFmtId="0" fontId="6" fillId="0" borderId="14" xfId="0" applyFont="1" applyBorder="1"/>
    <xf numFmtId="0" fontId="1" fillId="0" borderId="0" xfId="0" applyFont="1"/>
    <xf numFmtId="44" fontId="1" fillId="0" borderId="0" xfId="1" applyFont="1" applyBorder="1"/>
    <xf numFmtId="44" fontId="5" fillId="4" borderId="1" xfId="1" applyFont="1" applyFill="1" applyBorder="1"/>
    <xf numFmtId="0" fontId="6" fillId="0" borderId="0" xfId="0" applyFont="1"/>
    <xf numFmtId="44" fontId="6" fillId="0" borderId="0" xfId="1" applyFont="1" applyBorder="1"/>
    <xf numFmtId="0" fontId="0" fillId="0" borderId="12" xfId="0" applyBorder="1"/>
    <xf numFmtId="0" fontId="6" fillId="0" borderId="0" xfId="0" applyFont="1" applyAlignment="1">
      <alignment horizontal="left"/>
    </xf>
    <xf numFmtId="44" fontId="6" fillId="0" borderId="0" xfId="1" applyFont="1" applyBorder="1" applyAlignment="1"/>
    <xf numFmtId="0" fontId="0" fillId="0" borderId="11" xfId="0" applyBorder="1" applyAlignment="1">
      <alignment horizontal="left"/>
    </xf>
    <xf numFmtId="44" fontId="0" fillId="0" borderId="13" xfId="1" applyFont="1" applyBorder="1"/>
    <xf numFmtId="0" fontId="0" fillId="0" borderId="5" xfId="0" applyBorder="1" applyAlignment="1">
      <alignment horizontal="left"/>
    </xf>
    <xf numFmtId="44" fontId="0" fillId="0" borderId="6" xfId="1" applyFont="1" applyBorder="1"/>
    <xf numFmtId="0" fontId="0" fillId="0" borderId="8" xfId="0" applyBorder="1" applyAlignment="1">
      <alignment horizontal="left"/>
    </xf>
    <xf numFmtId="44" fontId="0" fillId="0" borderId="9" xfId="1" applyFont="1" applyBorder="1"/>
    <xf numFmtId="44" fontId="2" fillId="0" borderId="0" xfId="1" applyFont="1" applyBorder="1"/>
    <xf numFmtId="0" fontId="0" fillId="0" borderId="11" xfId="0" applyBorder="1"/>
    <xf numFmtId="0" fontId="0" fillId="0" borderId="8" xfId="0" applyBorder="1"/>
    <xf numFmtId="44" fontId="5" fillId="4" borderId="1" xfId="0" applyNumberFormat="1" applyFont="1" applyFill="1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2" fillId="0" borderId="3" xfId="0" applyFont="1" applyBorder="1" applyAlignment="1">
      <alignment horizontal="right"/>
    </xf>
    <xf numFmtId="44" fontId="0" fillId="0" borderId="13" xfId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4" fillId="0" borderId="0" xfId="0" applyFont="1"/>
    <xf numFmtId="44" fontId="4" fillId="0" borderId="0" xfId="0" applyNumberFormat="1" applyFont="1"/>
    <xf numFmtId="9" fontId="4" fillId="0" borderId="0" xfId="2" applyFont="1" applyFill="1"/>
    <xf numFmtId="164" fontId="4" fillId="0" borderId="0" xfId="2" applyNumberFormat="1" applyFont="1" applyFill="1"/>
    <xf numFmtId="10" fontId="4" fillId="0" borderId="0" xfId="2" applyNumberFormat="1" applyFont="1" applyFill="1"/>
    <xf numFmtId="165" fontId="4" fillId="0" borderId="0" xfId="2" applyNumberFormat="1" applyFont="1" applyFill="1"/>
    <xf numFmtId="44" fontId="0" fillId="2" borderId="0" xfId="0" applyNumberFormat="1" applyFill="1"/>
    <xf numFmtId="44" fontId="0" fillId="3" borderId="0" xfId="0" applyNumberFormat="1" applyFill="1"/>
    <xf numFmtId="0" fontId="3" fillId="2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ark365-my.sharepoint.com/personal/klingenschmidt-lindsay_aramark_com/Documents/Desktop/Aramark%20Sustainability/Local%20&amp;%20Sustainable%20Purchasing/AY%202021%20-%202022/AY%2021-22%20ROLL%20UP.xlsx" TargetMode="External"/><Relationship Id="rId1" Type="http://schemas.openxmlformats.org/officeDocument/2006/relationships/externalLinkPath" Target="https://aramark365-my.sharepoint.com/personal/klingenschmidt-lindsay_aramark_com/Documents/Desktop/Aramark%20Sustainability/Local%20&amp;%20Sustainable%20Purchasing/AY%202021%20-%202022/AY%2021-22%20ROLL%20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OLL UP"/>
      <sheetName val="YOY"/>
      <sheetName val="TOTAL LOCAL"/>
      <sheetName val="ALL CAMPUS FOOD"/>
      <sheetName val="UOFL LOCAL FOOD"/>
      <sheetName val="DFI"/>
      <sheetName val="KY PROUD"/>
      <sheetName val="WOMEN"/>
      <sheetName val="MINORITY"/>
      <sheetName val="VETERAN"/>
      <sheetName val="LGBTQ"/>
      <sheetName val="SBE"/>
    </sheetNames>
    <sheetDataSet>
      <sheetData sheetId="0">
        <row r="30">
          <cell r="C30">
            <v>9061774.4699999988</v>
          </cell>
          <cell r="E30">
            <v>4680032.6499999994</v>
          </cell>
          <cell r="H30">
            <v>4381342.22</v>
          </cell>
          <cell r="L30">
            <v>3872663.1</v>
          </cell>
          <cell r="O30">
            <v>2569735.7300000004</v>
          </cell>
          <cell r="R30">
            <v>2147452.7100000004</v>
          </cell>
          <cell r="U30">
            <v>243746.15</v>
          </cell>
          <cell r="X30">
            <v>30203.079999999998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DEED-4380-4709-A6F1-0D1350194413}">
  <dimension ref="A1:AN31"/>
  <sheetViews>
    <sheetView tabSelected="1" workbookViewId="0">
      <pane ySplit="3" topLeftCell="A16" activePane="bottomLeft" state="frozen"/>
      <selection pane="bottomLeft" sqref="A1:L1"/>
    </sheetView>
  </sheetViews>
  <sheetFormatPr defaultRowHeight="14.4" x14ac:dyDescent="0.3"/>
  <cols>
    <col min="1" max="1" width="10.6640625" bestFit="1" customWidth="1"/>
    <col min="2" max="2" width="3.6640625" customWidth="1"/>
    <col min="3" max="3" width="16.88671875" bestFit="1" customWidth="1"/>
    <col min="4" max="4" width="3.6640625" customWidth="1"/>
    <col min="5" max="5" width="15" bestFit="1" customWidth="1"/>
    <col min="7" max="7" width="3.6640625" customWidth="1"/>
    <col min="8" max="8" width="16.21875" customWidth="1"/>
    <col min="10" max="11" width="3.6640625" customWidth="1"/>
    <col min="12" max="12" width="29.77734375" bestFit="1" customWidth="1"/>
    <col min="14" max="14" width="3.6640625" customWidth="1"/>
    <col min="15" max="15" width="32" customWidth="1"/>
    <col min="16" max="16" width="8.77734375" customWidth="1"/>
    <col min="17" max="17" width="3.6640625" customWidth="1"/>
    <col min="18" max="18" width="16.77734375" customWidth="1"/>
    <col min="19" max="19" width="8.77734375" customWidth="1"/>
    <col min="20" max="20" width="3.6640625" customWidth="1"/>
    <col min="21" max="21" width="19.6640625" customWidth="1"/>
    <col min="22" max="22" width="8.77734375" customWidth="1"/>
    <col min="23" max="23" width="3.6640625" customWidth="1"/>
    <col min="24" max="24" width="13.33203125" customWidth="1"/>
    <col min="25" max="25" width="8.77734375" customWidth="1"/>
    <col min="26" max="26" width="3.6640625" customWidth="1"/>
    <col min="27" max="27" width="13.109375" customWidth="1"/>
    <col min="29" max="29" width="3.6640625" customWidth="1"/>
    <col min="30" max="30" width="13.33203125" bestFit="1" customWidth="1"/>
    <col min="32" max="32" width="3.6640625" customWidth="1"/>
    <col min="33" max="33" width="13.109375" customWidth="1"/>
    <col min="35" max="35" width="3.6640625" customWidth="1"/>
    <col min="36" max="36" width="11" bestFit="1" customWidth="1"/>
    <col min="38" max="38" width="3.6640625" customWidth="1"/>
    <col min="39" max="39" width="9.33203125" bestFit="1" customWidth="1"/>
  </cols>
  <sheetData>
    <row r="1" spans="1:40" ht="21" x14ac:dyDescent="0.4">
      <c r="A1" s="69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3" spans="1:40" x14ac:dyDescent="0.3">
      <c r="A3" s="1" t="s">
        <v>0</v>
      </c>
      <c r="C3" s="2" t="s">
        <v>14</v>
      </c>
      <c r="D3" s="1"/>
      <c r="E3" s="3" t="s">
        <v>15</v>
      </c>
      <c r="F3" s="4" t="s">
        <v>16</v>
      </c>
      <c r="G3" s="1"/>
      <c r="H3" s="3" t="s">
        <v>17</v>
      </c>
      <c r="I3" s="4" t="s">
        <v>16</v>
      </c>
      <c r="J3" s="1"/>
      <c r="K3" s="1"/>
      <c r="L3" s="3" t="s">
        <v>18</v>
      </c>
      <c r="M3" s="4" t="s">
        <v>16</v>
      </c>
      <c r="N3" s="1"/>
      <c r="O3" s="3" t="s">
        <v>19</v>
      </c>
      <c r="P3" s="4" t="s">
        <v>16</v>
      </c>
      <c r="Q3" s="1"/>
      <c r="R3" s="3" t="s">
        <v>20</v>
      </c>
      <c r="S3" s="4" t="s">
        <v>16</v>
      </c>
      <c r="T3" s="1"/>
      <c r="U3" s="3" t="s">
        <v>21</v>
      </c>
      <c r="V3" s="4" t="s">
        <v>16</v>
      </c>
      <c r="W3" s="1"/>
      <c r="X3" s="3" t="s">
        <v>22</v>
      </c>
      <c r="Y3" s="4" t="s">
        <v>16</v>
      </c>
      <c r="Z3" s="1"/>
      <c r="AA3" s="3" t="s">
        <v>23</v>
      </c>
      <c r="AB3" s="4" t="s">
        <v>16</v>
      </c>
      <c r="AC3" s="1"/>
      <c r="AD3" s="3" t="s">
        <v>24</v>
      </c>
      <c r="AE3" s="4" t="s">
        <v>16</v>
      </c>
      <c r="AF3" s="1"/>
      <c r="AG3" s="3" t="s">
        <v>25</v>
      </c>
      <c r="AH3" s="4" t="s">
        <v>16</v>
      </c>
      <c r="AI3" s="1"/>
      <c r="AJ3" s="3" t="s">
        <v>26</v>
      </c>
      <c r="AK3" s="4" t="s">
        <v>16</v>
      </c>
      <c r="AL3" s="1"/>
      <c r="AM3" s="3" t="s">
        <v>27</v>
      </c>
      <c r="AN3" s="4" t="s">
        <v>16</v>
      </c>
    </row>
    <row r="4" spans="1:40" x14ac:dyDescent="0.3">
      <c r="C4" s="5"/>
      <c r="E4" s="6"/>
      <c r="F4" s="7"/>
      <c r="H4" s="6"/>
      <c r="I4" s="7"/>
      <c r="L4" s="6"/>
      <c r="M4" s="7"/>
      <c r="O4" s="6"/>
      <c r="P4" s="7"/>
      <c r="R4" s="6"/>
      <c r="S4" s="7"/>
      <c r="U4" s="6"/>
      <c r="V4" s="7"/>
      <c r="X4" s="6"/>
      <c r="Y4" s="7"/>
      <c r="AA4" s="6"/>
      <c r="AB4" s="7"/>
      <c r="AD4" s="6"/>
      <c r="AE4" s="7"/>
      <c r="AG4" s="6"/>
      <c r="AH4" s="7"/>
      <c r="AJ4" s="6"/>
      <c r="AK4" s="7"/>
      <c r="AM4" s="6"/>
      <c r="AN4" s="7"/>
    </row>
    <row r="5" spans="1:40" x14ac:dyDescent="0.3">
      <c r="A5" t="s">
        <v>1</v>
      </c>
      <c r="C5" s="8">
        <v>685552.79</v>
      </c>
      <c r="E5" s="9">
        <v>179030.54</v>
      </c>
      <c r="F5" s="10">
        <f>E5/C5</f>
        <v>0.26114770826036604</v>
      </c>
      <c r="H5" s="9">
        <v>506522.25</v>
      </c>
      <c r="I5" s="10">
        <f>H5/C5</f>
        <v>0.73885229173963385</v>
      </c>
      <c r="L5" s="9">
        <v>135285.54999999999</v>
      </c>
      <c r="M5" s="11">
        <f>L5/C5</f>
        <v>0.19733790303734303</v>
      </c>
      <c r="O5" s="9">
        <v>91306.59</v>
      </c>
      <c r="P5" s="11">
        <f>O5/C5</f>
        <v>0.13318681118634204</v>
      </c>
      <c r="R5" s="9">
        <v>88062.2</v>
      </c>
      <c r="S5" s="11">
        <f>R5/C5</f>
        <v>0.1284542945263194</v>
      </c>
      <c r="U5" s="9">
        <v>7013.27</v>
      </c>
      <c r="V5" s="11">
        <f>U5/C5</f>
        <v>1.0230094753169921E-2</v>
      </c>
      <c r="X5" s="9">
        <v>345</v>
      </c>
      <c r="Y5" s="12">
        <f>X5/C5</f>
        <v>5.0324352118820783E-4</v>
      </c>
      <c r="AA5" s="13">
        <v>12640.44</v>
      </c>
      <c r="AB5" s="11">
        <f>AA5/C5</f>
        <v>1.843831749266165E-2</v>
      </c>
      <c r="AD5" s="9">
        <v>0</v>
      </c>
      <c r="AE5" s="11">
        <f>AD5/C5</f>
        <v>0</v>
      </c>
      <c r="AG5" s="9">
        <v>4593.78</v>
      </c>
      <c r="AH5" s="10">
        <f>AG5/C5</f>
        <v>6.7008406456926526E-3</v>
      </c>
      <c r="AJ5" s="9">
        <v>747.96</v>
      </c>
      <c r="AK5" s="11">
        <f>AJ5/C5</f>
        <v>1.0910319539360347E-3</v>
      </c>
      <c r="AM5" s="9">
        <v>87.19</v>
      </c>
      <c r="AN5" s="12">
        <f>AM5/C5</f>
        <v>1.271820365576807E-4</v>
      </c>
    </row>
    <row r="6" spans="1:40" x14ac:dyDescent="0.3">
      <c r="C6" s="8"/>
      <c r="E6" s="9"/>
      <c r="F6" s="10"/>
      <c r="H6" s="9"/>
      <c r="I6" s="10"/>
      <c r="L6" s="9"/>
      <c r="M6" s="11"/>
      <c r="O6" s="9"/>
      <c r="P6" s="11"/>
      <c r="R6" s="9"/>
      <c r="S6" s="11"/>
      <c r="U6" s="9"/>
      <c r="V6" s="11"/>
      <c r="X6" s="9"/>
      <c r="Y6" s="12"/>
      <c r="AA6" s="9"/>
      <c r="AB6" s="11"/>
      <c r="AD6" s="9"/>
      <c r="AE6" s="11"/>
      <c r="AG6" s="9"/>
      <c r="AH6" s="10"/>
      <c r="AJ6" s="9"/>
      <c r="AK6" s="10"/>
      <c r="AM6" s="9"/>
      <c r="AN6" s="10"/>
    </row>
    <row r="7" spans="1:40" x14ac:dyDescent="0.3">
      <c r="A7" t="s">
        <v>2</v>
      </c>
      <c r="C7" s="14">
        <v>979703.89</v>
      </c>
      <c r="E7" s="9">
        <v>574628.44999999995</v>
      </c>
      <c r="F7" s="10">
        <f>E7/C7</f>
        <v>0.58653278390065389</v>
      </c>
      <c r="H7" s="9">
        <v>405075.44</v>
      </c>
      <c r="I7" s="10">
        <f>H7/C7</f>
        <v>0.41346721609934611</v>
      </c>
      <c r="L7" s="9">
        <v>468408.46</v>
      </c>
      <c r="M7" s="11">
        <f>L7/C7</f>
        <v>0.47811227941536499</v>
      </c>
      <c r="O7" s="9">
        <v>315181.21000000002</v>
      </c>
      <c r="P7" s="11">
        <f>O7/C7</f>
        <v>0.3217106854602772</v>
      </c>
      <c r="R7" s="9">
        <v>275174.81</v>
      </c>
      <c r="S7" s="11">
        <f>R7/C7</f>
        <v>0.2808754898380571</v>
      </c>
      <c r="U7" s="9">
        <v>17751.349999999999</v>
      </c>
      <c r="V7" s="11">
        <f>U7/C7</f>
        <v>1.8119097189662071E-2</v>
      </c>
      <c r="X7" s="9">
        <v>24997.67</v>
      </c>
      <c r="Y7" s="12">
        <f>X7/C7</f>
        <v>2.5515536127962091E-2</v>
      </c>
      <c r="AA7" s="13">
        <v>26022.75</v>
      </c>
      <c r="AB7" s="11">
        <f>AA7/C7</f>
        <v>2.6561852275589107E-2</v>
      </c>
      <c r="AD7" s="9">
        <v>60997.74</v>
      </c>
      <c r="AE7" s="11">
        <f>AD7/C7</f>
        <v>6.2261404310643288E-2</v>
      </c>
      <c r="AG7" s="9">
        <v>9585.57</v>
      </c>
      <c r="AH7" s="10">
        <f>AG7/C7</f>
        <v>9.7841501884819507E-3</v>
      </c>
      <c r="AJ7" s="9">
        <v>1340.67</v>
      </c>
      <c r="AK7" s="11">
        <f>AJ7/C7</f>
        <v>1.368444091816355E-3</v>
      </c>
      <c r="AM7" s="9">
        <v>0</v>
      </c>
      <c r="AN7" s="10">
        <f>AM7/C7</f>
        <v>0</v>
      </c>
    </row>
    <row r="8" spans="1:40" x14ac:dyDescent="0.3">
      <c r="C8" s="8"/>
      <c r="E8" s="9"/>
      <c r="F8" s="10"/>
      <c r="H8" s="9"/>
      <c r="I8" s="10"/>
      <c r="L8" s="9"/>
      <c r="M8" s="11"/>
      <c r="O8" s="9"/>
      <c r="P8" s="11"/>
      <c r="R8" s="9"/>
      <c r="S8" s="11"/>
      <c r="U8" s="9"/>
      <c r="V8" s="11"/>
      <c r="X8" s="9"/>
      <c r="Y8" s="12"/>
      <c r="AA8" s="9"/>
      <c r="AB8" s="11"/>
      <c r="AD8" s="9"/>
      <c r="AE8" s="11"/>
      <c r="AG8" s="9"/>
      <c r="AH8" s="10"/>
      <c r="AJ8" s="9"/>
      <c r="AK8" s="10"/>
      <c r="AM8" s="9"/>
      <c r="AN8" s="10"/>
    </row>
    <row r="9" spans="1:40" x14ac:dyDescent="0.3">
      <c r="A9" t="s">
        <v>3</v>
      </c>
      <c r="C9" s="14">
        <v>1316085.1000000001</v>
      </c>
      <c r="E9" s="13">
        <v>714749.16</v>
      </c>
      <c r="F9" s="15">
        <f>E9/C9</f>
        <v>0.54308734290814475</v>
      </c>
      <c r="H9" s="13">
        <v>601335.93999999994</v>
      </c>
      <c r="I9" s="15">
        <f>H9/C9</f>
        <v>0.45691265709185513</v>
      </c>
      <c r="L9" s="13">
        <v>622272.35</v>
      </c>
      <c r="M9" s="16">
        <f>L9/C9</f>
        <v>0.47282075452415651</v>
      </c>
      <c r="O9" s="13">
        <v>386440.34</v>
      </c>
      <c r="P9" s="16">
        <f>O9/C9</f>
        <v>0.29362868708110135</v>
      </c>
      <c r="R9" s="13">
        <v>316625.25</v>
      </c>
      <c r="S9" s="11">
        <f>R9/C9</f>
        <v>0.24058113719242014</v>
      </c>
      <c r="U9" s="13">
        <v>16074.61</v>
      </c>
      <c r="V9" s="16">
        <f>U9/C9</f>
        <v>1.2213959416454149E-2</v>
      </c>
      <c r="X9" s="13">
        <v>20733.63</v>
      </c>
      <c r="Y9" s="17">
        <f>X9/C9</f>
        <v>1.5754019249970993E-2</v>
      </c>
      <c r="AA9" s="13">
        <v>15192.68</v>
      </c>
      <c r="AB9" s="16">
        <f>AA9/C9</f>
        <v>1.1543843175490703E-2</v>
      </c>
      <c r="AD9" s="13">
        <v>150159.99</v>
      </c>
      <c r="AE9" s="16">
        <f>AD9/C9</f>
        <v>0.11409595777659057</v>
      </c>
      <c r="AG9" s="13">
        <v>23155.93</v>
      </c>
      <c r="AH9" s="15">
        <f>AG9/C9</f>
        <v>1.7594553726047044E-2</v>
      </c>
      <c r="AJ9" s="13">
        <v>588.54999999999995</v>
      </c>
      <c r="AK9" s="17">
        <f>AJ9/C9</f>
        <v>4.471975254487722E-4</v>
      </c>
      <c r="AM9" s="13">
        <v>222.15</v>
      </c>
      <c r="AN9" s="12">
        <f>AM9/C9</f>
        <v>1.6879607557292457E-4</v>
      </c>
    </row>
    <row r="10" spans="1:40" x14ac:dyDescent="0.3">
      <c r="C10" s="14"/>
      <c r="E10" s="13"/>
      <c r="F10" s="15"/>
      <c r="H10" s="13"/>
      <c r="I10" s="15"/>
      <c r="L10" s="13"/>
      <c r="M10" s="16"/>
      <c r="O10" s="13"/>
      <c r="P10" s="16"/>
      <c r="R10" s="13"/>
      <c r="S10" s="11"/>
      <c r="U10" s="13"/>
      <c r="V10" s="16"/>
      <c r="X10" s="13"/>
      <c r="Y10" s="17"/>
      <c r="AA10" s="13"/>
      <c r="AB10" s="16"/>
      <c r="AD10" s="13"/>
      <c r="AE10" s="16"/>
      <c r="AG10" s="13"/>
      <c r="AH10" s="15"/>
      <c r="AJ10" s="13"/>
      <c r="AK10" s="15"/>
      <c r="AM10" s="13"/>
      <c r="AN10" s="10"/>
    </row>
    <row r="11" spans="1:40" x14ac:dyDescent="0.3">
      <c r="A11" t="s">
        <v>4</v>
      </c>
      <c r="C11" s="14">
        <v>1106976.45</v>
      </c>
      <c r="E11" s="13">
        <v>627595.68999999994</v>
      </c>
      <c r="F11" s="15">
        <f>E11/C11</f>
        <v>0.56694583701396717</v>
      </c>
      <c r="H11" s="13">
        <v>479380.76</v>
      </c>
      <c r="I11" s="15">
        <f>H11/C11</f>
        <v>0.43305416298603283</v>
      </c>
      <c r="L11" s="13">
        <v>511475.97</v>
      </c>
      <c r="M11" s="16">
        <f>L11/C11</f>
        <v>0.46204774275008287</v>
      </c>
      <c r="O11" s="13">
        <v>340357.42</v>
      </c>
      <c r="P11" s="16">
        <f>O11/C11</f>
        <v>0.30746581826560088</v>
      </c>
      <c r="R11" s="13">
        <v>300210.68</v>
      </c>
      <c r="S11" s="16">
        <f>R11/C11</f>
        <v>0.27119879560220095</v>
      </c>
      <c r="U11" s="13">
        <v>40222.25</v>
      </c>
      <c r="V11" s="16">
        <f>U11/C11</f>
        <v>3.6335235496653975E-2</v>
      </c>
      <c r="X11" s="13">
        <v>33889.919999999998</v>
      </c>
      <c r="Y11" s="17">
        <f>X11/C11</f>
        <v>3.0614851833568817E-2</v>
      </c>
      <c r="AA11" s="13">
        <v>5840.5</v>
      </c>
      <c r="AB11" s="16">
        <f>AA11/C11</f>
        <v>5.2760833349255083E-3</v>
      </c>
      <c r="AD11" s="13">
        <v>94475.16</v>
      </c>
      <c r="AE11" s="16">
        <f>AD11/C11</f>
        <v>8.5345230244058046E-2</v>
      </c>
      <c r="AG11" s="13">
        <v>12715</v>
      </c>
      <c r="AH11" s="15">
        <f>AG11/C11</f>
        <v>1.1486242548339669E-2</v>
      </c>
      <c r="AJ11" s="13">
        <v>1764.8</v>
      </c>
      <c r="AK11" s="15">
        <f>AJ11/C11</f>
        <v>1.5942525245229923E-3</v>
      </c>
      <c r="AM11" s="13">
        <v>0</v>
      </c>
      <c r="AN11" s="10">
        <f>AM11/C11</f>
        <v>0</v>
      </c>
    </row>
    <row r="12" spans="1:40" x14ac:dyDescent="0.3">
      <c r="C12" s="14"/>
      <c r="E12" s="13"/>
      <c r="F12" s="15"/>
      <c r="H12" s="13"/>
      <c r="I12" s="15"/>
      <c r="L12" s="13"/>
      <c r="M12" s="16"/>
      <c r="O12" s="13"/>
      <c r="P12" s="16"/>
      <c r="R12" s="13"/>
      <c r="S12" s="16"/>
      <c r="U12" s="13"/>
      <c r="V12" s="16"/>
      <c r="X12" s="13"/>
      <c r="Y12" s="17"/>
      <c r="AA12" s="13"/>
      <c r="AB12" s="16"/>
      <c r="AD12" s="13"/>
      <c r="AE12" s="16"/>
      <c r="AG12" s="13"/>
      <c r="AH12" s="15"/>
      <c r="AJ12" s="13"/>
      <c r="AK12" s="15"/>
      <c r="AM12" s="13"/>
      <c r="AN12" s="10"/>
    </row>
    <row r="13" spans="1:40" x14ac:dyDescent="0.3">
      <c r="A13" t="s">
        <v>5</v>
      </c>
      <c r="C13" s="14">
        <v>1021233.72</v>
      </c>
      <c r="E13" s="13">
        <v>592474.76</v>
      </c>
      <c r="F13" s="15">
        <f>E13/C13</f>
        <v>0.58015589222807884</v>
      </c>
      <c r="H13" s="13">
        <v>428758.96</v>
      </c>
      <c r="I13" s="15">
        <f>H13/C13</f>
        <v>0.41984410777192122</v>
      </c>
      <c r="L13" s="13">
        <v>445760.29</v>
      </c>
      <c r="M13" s="16">
        <f>L13/C13</f>
        <v>0.4364919423146349</v>
      </c>
      <c r="O13" s="13">
        <v>303972.31</v>
      </c>
      <c r="P13" s="16">
        <f>O13/C13</f>
        <v>0.29765204971884401</v>
      </c>
      <c r="R13" s="13">
        <v>247816.6</v>
      </c>
      <c r="S13" s="16">
        <f>R13/C13</f>
        <v>0.24266394180560352</v>
      </c>
      <c r="U13" s="13">
        <v>16355.61</v>
      </c>
      <c r="V13" s="16">
        <f>U13/C13</f>
        <v>1.6015540497428933E-2</v>
      </c>
      <c r="X13" s="13">
        <v>2671.14</v>
      </c>
      <c r="Y13" s="17">
        <f>X13/C13</f>
        <v>2.6156010594714793E-3</v>
      </c>
      <c r="AA13" s="13">
        <v>9251.01</v>
      </c>
      <c r="AB13" s="16">
        <f>AA13/C13</f>
        <v>9.0586609302325035E-3</v>
      </c>
      <c r="AD13" s="13">
        <v>85955.6</v>
      </c>
      <c r="AE13" s="16">
        <f>AD13/C13</f>
        <v>8.4168391932847655E-2</v>
      </c>
      <c r="AG13" s="13">
        <v>14556.57</v>
      </c>
      <c r="AH13" s="15">
        <f>AG13/C13</f>
        <v>1.42539065396313E-2</v>
      </c>
      <c r="AJ13" s="13">
        <v>207.5</v>
      </c>
      <c r="AK13" s="16">
        <f>AJ13/C13</f>
        <v>2.0318561357335517E-4</v>
      </c>
      <c r="AM13" s="13">
        <v>0</v>
      </c>
      <c r="AN13" s="10">
        <f>AM13/C13</f>
        <v>0</v>
      </c>
    </row>
    <row r="14" spans="1:40" x14ac:dyDescent="0.3">
      <c r="C14" s="14"/>
      <c r="E14" s="13"/>
      <c r="F14" s="15"/>
      <c r="H14" s="13"/>
      <c r="I14" s="15"/>
      <c r="L14" s="13"/>
      <c r="M14" s="16"/>
      <c r="O14" s="13"/>
      <c r="P14" s="16"/>
      <c r="R14" s="13"/>
      <c r="S14" s="16"/>
      <c r="U14" s="13"/>
      <c r="V14" s="16"/>
      <c r="X14" s="13"/>
      <c r="Y14" s="17"/>
      <c r="AA14" s="13"/>
      <c r="AB14" s="16"/>
      <c r="AD14" s="13"/>
      <c r="AE14" s="16"/>
      <c r="AG14" s="13"/>
      <c r="AH14" s="15"/>
      <c r="AJ14" s="13"/>
      <c r="AK14" s="15"/>
      <c r="AM14" s="13"/>
      <c r="AN14" s="10"/>
    </row>
    <row r="15" spans="1:40" x14ac:dyDescent="0.3">
      <c r="A15" t="s">
        <v>6</v>
      </c>
      <c r="C15" s="14">
        <v>726300.35</v>
      </c>
      <c r="E15" s="13">
        <v>311636.27</v>
      </c>
      <c r="F15" s="15">
        <f>E15/C15</f>
        <v>0.42907355063232455</v>
      </c>
      <c r="H15" s="13">
        <v>414664.08</v>
      </c>
      <c r="I15" s="15">
        <f>H15/C15</f>
        <v>0.57092644936767556</v>
      </c>
      <c r="L15" s="13">
        <v>221109.43</v>
      </c>
      <c r="M15" s="16">
        <f>L15/C15</f>
        <v>0.30443249820821372</v>
      </c>
      <c r="O15" s="13">
        <v>148721.94</v>
      </c>
      <c r="P15" s="16">
        <f>O15/C15</f>
        <v>0.20476644407509925</v>
      </c>
      <c r="R15" s="13">
        <v>122687.1</v>
      </c>
      <c r="S15" s="16">
        <f>R15/C15</f>
        <v>0.16892061252620905</v>
      </c>
      <c r="U15" s="13">
        <v>20376.349999999999</v>
      </c>
      <c r="V15" s="16">
        <f>U15/C15</f>
        <v>2.8054991299398382E-2</v>
      </c>
      <c r="X15" s="13">
        <v>11329.73</v>
      </c>
      <c r="Y15" s="17">
        <f>X15/C15</f>
        <v>1.5599235219974767E-2</v>
      </c>
      <c r="AA15" s="13">
        <v>13766.59</v>
      </c>
      <c r="AB15" s="16">
        <f>AA15/C15</f>
        <v>1.8954403643065849E-2</v>
      </c>
      <c r="AD15" s="13">
        <v>34476.33</v>
      </c>
      <c r="AE15" s="16">
        <f>AD15/C15</f>
        <v>4.7468419917462527E-2</v>
      </c>
      <c r="AG15" s="13">
        <v>9852.2099999999991</v>
      </c>
      <c r="AH15" s="15">
        <f>AG15/C15</f>
        <v>1.3564925309481125E-2</v>
      </c>
      <c r="AJ15" s="13">
        <v>326</v>
      </c>
      <c r="AK15" s="16">
        <f>AJ15/C15</f>
        <v>4.4885012102775389E-4</v>
      </c>
      <c r="AM15" s="13">
        <v>0</v>
      </c>
      <c r="AN15" s="10">
        <f>AM15/C15</f>
        <v>0</v>
      </c>
    </row>
    <row r="16" spans="1:40" x14ac:dyDescent="0.3">
      <c r="C16" s="14"/>
      <c r="E16" s="13"/>
      <c r="F16" s="15"/>
      <c r="H16" s="13"/>
      <c r="I16" s="15"/>
      <c r="L16" s="13"/>
      <c r="M16" s="16"/>
      <c r="O16" s="13"/>
      <c r="P16" s="16"/>
      <c r="R16" s="13"/>
      <c r="S16" s="16"/>
      <c r="U16" s="13"/>
      <c r="V16" s="16"/>
      <c r="X16" s="13"/>
      <c r="Y16" s="17"/>
      <c r="AA16" s="13"/>
      <c r="AB16" s="16"/>
      <c r="AD16" s="13"/>
      <c r="AE16" s="16"/>
      <c r="AG16" s="13"/>
      <c r="AH16" s="15"/>
      <c r="AJ16" s="13"/>
      <c r="AK16" s="15"/>
      <c r="AM16" s="13"/>
      <c r="AN16" s="10"/>
    </row>
    <row r="17" spans="1:40" x14ac:dyDescent="0.3">
      <c r="A17" t="s">
        <v>7</v>
      </c>
      <c r="C17" s="14">
        <v>918855.68000000005</v>
      </c>
      <c r="E17" s="13">
        <v>509322.17</v>
      </c>
      <c r="F17" s="15">
        <f>E17/C17</f>
        <v>0.55430050777941531</v>
      </c>
      <c r="H17" s="13">
        <v>409533.51</v>
      </c>
      <c r="I17" s="15">
        <f>H17/C17</f>
        <v>0.44569949222058464</v>
      </c>
      <c r="L17" s="13">
        <v>388130.19</v>
      </c>
      <c r="M17" s="16">
        <f>L17/C17</f>
        <v>0.4224060409573786</v>
      </c>
      <c r="O17" s="13">
        <v>259778.69</v>
      </c>
      <c r="P17" s="16">
        <f>O17/C17</f>
        <v>0.28271979556136606</v>
      </c>
      <c r="R17" s="13">
        <v>212368.28</v>
      </c>
      <c r="S17" s="16">
        <f>R17/C17</f>
        <v>0.23112256322995139</v>
      </c>
      <c r="U17" s="13">
        <v>57906.55</v>
      </c>
      <c r="V17" s="16">
        <f>U17/C17</f>
        <v>6.3020288452698039E-2</v>
      </c>
      <c r="X17" s="13">
        <v>15018.73</v>
      </c>
      <c r="Y17" s="17">
        <f>X17/C17</f>
        <v>1.6345036905033878E-2</v>
      </c>
      <c r="AA17" s="13">
        <v>7848</v>
      </c>
      <c r="AB17" s="16">
        <f>AA17/C17</f>
        <v>8.541058373824276E-3</v>
      </c>
      <c r="AD17" s="13">
        <v>77850.84</v>
      </c>
      <c r="AE17" s="16">
        <f>AD17/C17</f>
        <v>8.4725862498885557E-2</v>
      </c>
      <c r="AG17" s="13">
        <v>7925.05</v>
      </c>
      <c r="AH17" s="15">
        <f>AG17/C17</f>
        <v>8.6249126739903273E-3</v>
      </c>
      <c r="AJ17" s="13">
        <v>326</v>
      </c>
      <c r="AK17" s="15">
        <f>AJ17/C17</f>
        <v>3.5478912205233362E-4</v>
      </c>
      <c r="AM17" s="13">
        <v>0</v>
      </c>
      <c r="AN17" s="10">
        <f>AM17/C17</f>
        <v>0</v>
      </c>
    </row>
    <row r="18" spans="1:40" x14ac:dyDescent="0.3">
      <c r="C18" s="14"/>
      <c r="E18" s="13"/>
      <c r="F18" s="15"/>
      <c r="H18" s="13"/>
      <c r="I18" s="15"/>
      <c r="L18" s="13"/>
      <c r="M18" s="16"/>
      <c r="O18" s="13"/>
      <c r="P18" s="16"/>
      <c r="R18" s="13"/>
      <c r="S18" s="16"/>
      <c r="U18" s="13"/>
      <c r="V18" s="16"/>
      <c r="X18" s="13"/>
      <c r="Y18" s="17"/>
      <c r="AA18" s="13"/>
      <c r="AB18" s="16"/>
      <c r="AD18" s="13"/>
      <c r="AE18" s="16"/>
      <c r="AG18" s="13"/>
      <c r="AH18" s="15"/>
      <c r="AJ18" s="13"/>
      <c r="AK18" s="15"/>
      <c r="AM18" s="13"/>
      <c r="AN18" s="10"/>
    </row>
    <row r="19" spans="1:40" x14ac:dyDescent="0.3">
      <c r="A19" t="s">
        <v>8</v>
      </c>
      <c r="C19" s="14">
        <v>1112247.01</v>
      </c>
      <c r="E19" s="13">
        <v>678528.04</v>
      </c>
      <c r="F19" s="15">
        <f>E19/C19</f>
        <v>0.61005157478463357</v>
      </c>
      <c r="H19" s="13">
        <v>433718.97</v>
      </c>
      <c r="I19" s="15">
        <f>H19/C19</f>
        <v>0.38994842521536649</v>
      </c>
      <c r="L19" s="13">
        <v>350029.72</v>
      </c>
      <c r="M19" s="16">
        <f>L19/C19</f>
        <v>0.31470502222343577</v>
      </c>
      <c r="O19" s="13">
        <v>204312.01</v>
      </c>
      <c r="P19" s="16">
        <f>O19/C19</f>
        <v>0.18369301797448753</v>
      </c>
      <c r="R19" s="13">
        <v>132854.04999999999</v>
      </c>
      <c r="S19" s="16">
        <f>R19/C19</f>
        <v>0.11944653373354538</v>
      </c>
      <c r="U19" s="13">
        <v>16354.71</v>
      </c>
      <c r="V19" s="16">
        <f>U19/C19</f>
        <v>1.470420675709436E-2</v>
      </c>
      <c r="X19" s="13">
        <v>30847.56</v>
      </c>
      <c r="Y19" s="17">
        <f>X19/C19</f>
        <v>2.7734450821315312E-2</v>
      </c>
      <c r="AA19" s="13">
        <v>890.51</v>
      </c>
      <c r="AB19" s="16">
        <f>AA19/C19</f>
        <v>8.0064049801311667E-4</v>
      </c>
      <c r="AD19" s="13">
        <v>123092.44</v>
      </c>
      <c r="AE19" s="16">
        <f>AD19/C19</f>
        <v>0.11067005700469359</v>
      </c>
      <c r="AG19" s="13">
        <v>15763.02</v>
      </c>
      <c r="AH19" s="15">
        <f>AG19/C19</f>
        <v>1.4172229602127679E-2</v>
      </c>
      <c r="AJ19" s="13">
        <v>152.5</v>
      </c>
      <c r="AK19" s="15">
        <f>AJ19/C19</f>
        <v>1.3710983138538624E-4</v>
      </c>
      <c r="AM19" s="13">
        <v>0</v>
      </c>
      <c r="AN19" s="10">
        <v>0</v>
      </c>
    </row>
    <row r="20" spans="1:40" x14ac:dyDescent="0.3">
      <c r="C20" s="14"/>
      <c r="E20" s="13"/>
      <c r="F20" s="15"/>
      <c r="H20" s="13"/>
      <c r="I20" s="15"/>
      <c r="L20" s="13"/>
      <c r="M20" s="16"/>
      <c r="O20" s="13"/>
      <c r="P20" s="16"/>
      <c r="R20" s="13"/>
      <c r="S20" s="16"/>
      <c r="U20" s="13"/>
      <c r="V20" s="16"/>
      <c r="X20" s="13"/>
      <c r="Y20" s="17"/>
      <c r="AA20" s="13"/>
      <c r="AB20" s="16"/>
      <c r="AD20" s="13"/>
      <c r="AE20" s="16"/>
      <c r="AG20" s="13"/>
      <c r="AH20" s="15"/>
      <c r="AJ20" s="13"/>
      <c r="AK20" s="15"/>
      <c r="AM20" s="13"/>
      <c r="AN20" s="10"/>
    </row>
    <row r="21" spans="1:40" x14ac:dyDescent="0.3">
      <c r="A21" t="s">
        <v>9</v>
      </c>
      <c r="C21" s="14">
        <v>1158310.98</v>
      </c>
      <c r="E21" s="13">
        <v>597822.13</v>
      </c>
      <c r="F21" s="15">
        <f>E21/C21</f>
        <v>0.51611539588444544</v>
      </c>
      <c r="H21" s="13">
        <v>560488.85</v>
      </c>
      <c r="I21" s="15">
        <f>H21/C21</f>
        <v>0.48388460411555451</v>
      </c>
      <c r="L21" s="13">
        <v>310944.39</v>
      </c>
      <c r="M21" s="16">
        <f>L21/C21</f>
        <v>0.26844638043576174</v>
      </c>
      <c r="O21" s="13">
        <v>169904.51</v>
      </c>
      <c r="P21" s="16">
        <f>O21/C21</f>
        <v>0.14668298318297907</v>
      </c>
      <c r="R21" s="13">
        <v>113524.74</v>
      </c>
      <c r="S21" s="16">
        <f>R21/C21</f>
        <v>9.800886114366282E-2</v>
      </c>
      <c r="U21" s="13">
        <v>15063.13</v>
      </c>
      <c r="V21" s="16">
        <f>U21/C21</f>
        <v>1.3004391963892114E-2</v>
      </c>
      <c r="X21" s="13">
        <v>20841.25</v>
      </c>
      <c r="Y21" s="17">
        <f>X21/C21</f>
        <v>1.799279326524212E-2</v>
      </c>
      <c r="AA21" s="13">
        <v>40529.51</v>
      </c>
      <c r="AB21" s="16">
        <f>AA21/C21</f>
        <v>3.4990180270932078E-2</v>
      </c>
      <c r="AD21" s="13">
        <v>108547.64</v>
      </c>
      <c r="AE21" s="16">
        <f>AD21/C21</f>
        <v>9.3712001245123314E-2</v>
      </c>
      <c r="AG21" s="13">
        <v>11064.91</v>
      </c>
      <c r="AH21" s="15">
        <f>AG21/C21</f>
        <v>9.5526246328080221E-3</v>
      </c>
      <c r="AJ21" s="13">
        <v>629.54</v>
      </c>
      <c r="AK21" s="15">
        <f>AJ21/C21</f>
        <v>5.4349825812753671E-4</v>
      </c>
      <c r="AM21" s="13">
        <v>0</v>
      </c>
      <c r="AN21" s="10">
        <f>AM21/C21</f>
        <v>0</v>
      </c>
    </row>
    <row r="22" spans="1:40" x14ac:dyDescent="0.3">
      <c r="C22" s="14"/>
      <c r="E22" s="13"/>
      <c r="F22" s="15"/>
      <c r="H22" s="13"/>
      <c r="I22" s="15"/>
      <c r="L22" s="13"/>
      <c r="M22" s="16"/>
      <c r="O22" s="13"/>
      <c r="P22" s="16"/>
      <c r="R22" s="13"/>
      <c r="S22" s="16"/>
      <c r="U22" s="13"/>
      <c r="V22" s="16"/>
      <c r="X22" s="13"/>
      <c r="Y22" s="17"/>
      <c r="AA22" s="13"/>
      <c r="AB22" s="16"/>
      <c r="AD22" s="13"/>
      <c r="AE22" s="16"/>
      <c r="AG22" s="13"/>
      <c r="AH22" s="15"/>
      <c r="AJ22" s="13"/>
      <c r="AK22" s="15"/>
      <c r="AM22" s="13"/>
      <c r="AN22" s="10"/>
    </row>
    <row r="23" spans="1:40" x14ac:dyDescent="0.3">
      <c r="A23" t="s">
        <v>10</v>
      </c>
      <c r="C23" s="14">
        <v>978154.33</v>
      </c>
      <c r="E23" s="13">
        <v>561935.44999999995</v>
      </c>
      <c r="F23" s="15">
        <f>E23/C23</f>
        <v>0.57448546999735717</v>
      </c>
      <c r="H23" s="13">
        <v>416218.88</v>
      </c>
      <c r="I23" s="15">
        <f>H23/C23</f>
        <v>0.42551453000264283</v>
      </c>
      <c r="L23" s="13">
        <v>282959.32</v>
      </c>
      <c r="M23" s="16">
        <f>L23/C23</f>
        <v>0.28927880940832723</v>
      </c>
      <c r="O23" s="13">
        <v>169043.16</v>
      </c>
      <c r="P23" s="16">
        <f>O23/C23</f>
        <v>0.17281849582979406</v>
      </c>
      <c r="R23" s="13">
        <v>112204.23</v>
      </c>
      <c r="S23" s="16">
        <f>R23/C23</f>
        <v>0.11471015008439414</v>
      </c>
      <c r="U23" s="13">
        <v>77674.92</v>
      </c>
      <c r="V23" s="16">
        <f>U23/C23</f>
        <v>7.9409677611916307E-2</v>
      </c>
      <c r="X23" s="13">
        <v>16990.849999999999</v>
      </c>
      <c r="Y23" s="17">
        <f>X23/C23</f>
        <v>1.737031619540037E-2</v>
      </c>
      <c r="AA23" s="13">
        <v>33374.589999999997</v>
      </c>
      <c r="AB23" s="16">
        <f>AA23/C23</f>
        <v>3.4119963462207442E-2</v>
      </c>
      <c r="AD23" s="13">
        <v>89801.3</v>
      </c>
      <c r="AE23" s="16">
        <f>AD23/C23</f>
        <v>9.1806882866837594E-2</v>
      </c>
      <c r="AG23" s="13">
        <v>6987.06</v>
      </c>
      <c r="AH23" s="15">
        <f>AG23/C23</f>
        <v>7.1431059350317459E-3</v>
      </c>
      <c r="AJ23" s="13">
        <v>536.94000000000005</v>
      </c>
      <c r="AK23" s="15">
        <f>AJ23/C23</f>
        <v>5.4893178257463737E-4</v>
      </c>
      <c r="AM23" s="13">
        <v>0</v>
      </c>
      <c r="AN23" s="10">
        <f>AM23/C23</f>
        <v>0</v>
      </c>
    </row>
    <row r="24" spans="1:40" x14ac:dyDescent="0.3">
      <c r="C24" s="14"/>
      <c r="E24" s="13"/>
      <c r="F24" s="15"/>
      <c r="H24" s="13"/>
      <c r="I24" s="15"/>
      <c r="L24" s="13"/>
      <c r="M24" s="16"/>
      <c r="O24" s="13"/>
      <c r="P24" s="16"/>
      <c r="R24" s="13"/>
      <c r="S24" s="16"/>
      <c r="U24" s="13"/>
      <c r="V24" s="16"/>
      <c r="X24" s="13"/>
      <c r="Y24" s="17"/>
      <c r="AA24" s="13"/>
      <c r="AB24" s="16"/>
      <c r="AD24" s="13"/>
      <c r="AE24" s="16"/>
      <c r="AG24" s="13"/>
      <c r="AH24" s="15"/>
      <c r="AJ24" s="13"/>
      <c r="AK24" s="15"/>
      <c r="AM24" s="13"/>
      <c r="AN24" s="10"/>
    </row>
    <row r="25" spans="1:40" x14ac:dyDescent="0.3">
      <c r="A25" t="s">
        <v>11</v>
      </c>
      <c r="C25" s="14">
        <v>383210</v>
      </c>
      <c r="E25" s="13">
        <v>177191.99</v>
      </c>
      <c r="F25" s="15">
        <f>E25/C25</f>
        <v>0.46238874246496697</v>
      </c>
      <c r="H25" s="13">
        <v>206018.01</v>
      </c>
      <c r="I25" s="15">
        <f>H25/C25</f>
        <v>0.53761125753503303</v>
      </c>
      <c r="L25" s="13">
        <v>52009.72</v>
      </c>
      <c r="M25" s="16">
        <f>L25/C25</f>
        <v>0.13572119725476892</v>
      </c>
      <c r="O25" s="13">
        <v>28216.15</v>
      </c>
      <c r="P25" s="16">
        <f>O25/C25</f>
        <v>7.3631037812165651E-2</v>
      </c>
      <c r="R25" s="13">
        <v>28216.15</v>
      </c>
      <c r="S25" s="16">
        <f>R25/C25</f>
        <v>7.3631037812165651E-2</v>
      </c>
      <c r="U25" s="13">
        <v>9317.94</v>
      </c>
      <c r="V25" s="16">
        <f>U25/C25</f>
        <v>2.4315492810730411E-2</v>
      </c>
      <c r="X25" s="13">
        <v>3020.85</v>
      </c>
      <c r="Y25" s="17">
        <f>X25/C25</f>
        <v>7.8830145351112962E-3</v>
      </c>
      <c r="AA25" s="13">
        <v>6423.91</v>
      </c>
      <c r="AB25" s="16">
        <f>AA25/C25</f>
        <v>1.6763419534980818E-2</v>
      </c>
      <c r="AD25" s="13">
        <v>20299.68</v>
      </c>
      <c r="AE25" s="16">
        <f>AD25/C25</f>
        <v>5.2972730356723466E-2</v>
      </c>
      <c r="AG25" s="13">
        <v>2885.8</v>
      </c>
      <c r="AH25" s="15">
        <f>AG25/C25</f>
        <v>7.5305968007097941E-3</v>
      </c>
      <c r="AJ25" s="13">
        <v>1495.54</v>
      </c>
      <c r="AK25" s="15">
        <f>AJ25/C25</f>
        <v>3.9026643354818508E-3</v>
      </c>
      <c r="AM25" s="13">
        <v>0</v>
      </c>
      <c r="AN25" s="10">
        <f>AM25/C25</f>
        <v>0</v>
      </c>
    </row>
    <row r="26" spans="1:40" x14ac:dyDescent="0.3">
      <c r="C26" s="14"/>
      <c r="E26" s="13"/>
      <c r="F26" s="15"/>
      <c r="H26" s="13"/>
      <c r="I26" s="15"/>
      <c r="L26" s="13"/>
      <c r="M26" s="16"/>
      <c r="O26" s="13"/>
      <c r="P26" s="16"/>
      <c r="R26" s="13"/>
      <c r="S26" s="16"/>
      <c r="U26" s="13"/>
      <c r="V26" s="16"/>
      <c r="X26" s="13"/>
      <c r="Y26" s="17"/>
      <c r="AA26" s="13"/>
      <c r="AB26" s="16"/>
      <c r="AD26" s="13"/>
      <c r="AE26" s="16"/>
      <c r="AG26" s="13"/>
      <c r="AH26" s="15"/>
      <c r="AJ26" s="13"/>
      <c r="AK26" s="15"/>
      <c r="AM26" s="13"/>
      <c r="AN26" s="10"/>
    </row>
    <row r="27" spans="1:40" x14ac:dyDescent="0.3">
      <c r="A27" t="s">
        <v>12</v>
      </c>
      <c r="C27" s="18">
        <v>620159.14</v>
      </c>
      <c r="E27" s="19">
        <v>261107.43</v>
      </c>
      <c r="F27" s="20">
        <f>E27/C27</f>
        <v>0.42103294647886669</v>
      </c>
      <c r="H27" s="19">
        <v>359051.71</v>
      </c>
      <c r="I27" s="20">
        <f>H27/C27</f>
        <v>0.57896705352113331</v>
      </c>
      <c r="L27" s="19">
        <v>117985.87</v>
      </c>
      <c r="M27" s="21">
        <f>L27/C27</f>
        <v>0.19025095719785731</v>
      </c>
      <c r="O27" s="19">
        <v>93673.5</v>
      </c>
      <c r="P27" s="21">
        <f>O27/C27</f>
        <v>0.15104751983498946</v>
      </c>
      <c r="R27" s="19">
        <v>87497.22</v>
      </c>
      <c r="S27" s="21">
        <f>R27/C27</f>
        <v>0.14108833419757386</v>
      </c>
      <c r="U27" s="19">
        <v>10086.129999999999</v>
      </c>
      <c r="V27" s="21">
        <f>U27/C27</f>
        <v>1.6263777068576301E-2</v>
      </c>
      <c r="X27" s="19">
        <v>24914.55</v>
      </c>
      <c r="Y27" s="22">
        <f>X27/C27</f>
        <v>4.0174446191343721E-2</v>
      </c>
      <c r="AA27" s="19">
        <v>34267.19</v>
      </c>
      <c r="AB27" s="21">
        <f>AA27/C27</f>
        <v>5.5255478456707099E-2</v>
      </c>
      <c r="AD27" s="19">
        <v>5579.72</v>
      </c>
      <c r="AE27" s="21">
        <f>AD27/C27</f>
        <v>8.9972389990091908E-3</v>
      </c>
      <c r="AG27" s="19">
        <v>7524.79</v>
      </c>
      <c r="AH27" s="20">
        <f>AG27/C27</f>
        <v>1.213364363218125E-2</v>
      </c>
      <c r="AJ27" s="19">
        <v>416.5</v>
      </c>
      <c r="AK27" s="20">
        <f>AJ27/C27</f>
        <v>6.7160180852933969E-4</v>
      </c>
      <c r="AM27" s="19">
        <v>0</v>
      </c>
      <c r="AN27" s="23">
        <f>AM27/C27</f>
        <v>0</v>
      </c>
    </row>
    <row r="30" spans="1:40" ht="15.6" x14ac:dyDescent="0.3">
      <c r="A30" s="61" t="s">
        <v>13</v>
      </c>
      <c r="C30" s="62">
        <f>SUM(C5:C27)</f>
        <v>11006789.439999999</v>
      </c>
      <c r="D30" s="61"/>
      <c r="E30" s="62">
        <f>SUM(E5:E27)</f>
        <v>5786022.0800000001</v>
      </c>
      <c r="F30" s="63">
        <f>E30/C30</f>
        <v>0.52567754762100727</v>
      </c>
      <c r="G30" s="61"/>
      <c r="H30" s="62">
        <f>SUM(H5:H27)</f>
        <v>5220767.3599999994</v>
      </c>
      <c r="I30" s="63">
        <f>H30/C30</f>
        <v>0.47432245237899268</v>
      </c>
      <c r="J30" s="61"/>
      <c r="K30" s="61"/>
      <c r="L30" s="62">
        <f>SUM(L5:L27)</f>
        <v>3906371.2600000002</v>
      </c>
      <c r="M30" s="63">
        <f>L30/C30</f>
        <v>0.35490560451749681</v>
      </c>
      <c r="N30" s="62"/>
      <c r="O30" s="62">
        <f>SUM(O5:O27)</f>
        <v>2510907.83</v>
      </c>
      <c r="P30" s="63">
        <f>O30/C30</f>
        <v>0.22812354535238571</v>
      </c>
      <c r="Q30" s="62"/>
      <c r="R30" s="62">
        <f>SUM(R5:R27)</f>
        <v>2037241.31</v>
      </c>
      <c r="S30" s="63">
        <f>R30/C30</f>
        <v>0.18508951416808425</v>
      </c>
      <c r="T30" s="62"/>
      <c r="U30" s="62">
        <f>SUM(U5:U27)</f>
        <v>304196.82</v>
      </c>
      <c r="V30" s="64">
        <f>U30/C30</f>
        <v>2.7637198081986749E-2</v>
      </c>
      <c r="W30" s="62"/>
      <c r="X30" s="62">
        <f>SUM(X5:X27)</f>
        <v>205600.88</v>
      </c>
      <c r="Y30" s="65">
        <f>X30/C30</f>
        <v>1.8679459720817554E-2</v>
      </c>
      <c r="Z30" s="61"/>
      <c r="AA30" s="62">
        <f>SUM(AA5:AA27)</f>
        <v>206047.68</v>
      </c>
      <c r="AB30" s="65">
        <f>AA30/C30</f>
        <v>1.8720052847672173E-2</v>
      </c>
      <c r="AC30" s="61"/>
      <c r="AD30" s="62">
        <f>SUM(AD5:AD27)</f>
        <v>851236.44000000018</v>
      </c>
      <c r="AE30" s="65">
        <f>AD30/C30</f>
        <v>7.7337396580560033E-2</v>
      </c>
      <c r="AF30" s="61"/>
      <c r="AG30" s="62">
        <f>SUM(AG5:AG27)</f>
        <v>126609.69</v>
      </c>
      <c r="AH30" s="65">
        <f>AG30/C30</f>
        <v>1.1502871994614991E-2</v>
      </c>
      <c r="AI30" s="61"/>
      <c r="AJ30" s="62">
        <f>SUM(AJ5:AJ27)</f>
        <v>8532.5</v>
      </c>
      <c r="AK30" s="65">
        <f>AJ30/C30</f>
        <v>7.7520334576328554E-4</v>
      </c>
      <c r="AL30" s="61"/>
      <c r="AM30" s="62">
        <f>SUM(AM5:AM27)</f>
        <v>309.34000000000003</v>
      </c>
      <c r="AN30" s="66">
        <f>AM30/C30</f>
        <v>2.8104471488826813E-5</v>
      </c>
    </row>
    <row r="31" spans="1:40" x14ac:dyDescent="0.3">
      <c r="AA31" s="24"/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76E6-D46B-4097-B24A-FC2CCCC9FADB}">
  <dimension ref="B2:D7"/>
  <sheetViews>
    <sheetView workbookViewId="0">
      <selection activeCell="B7" sqref="B7"/>
    </sheetView>
  </sheetViews>
  <sheetFormatPr defaultRowHeight="14.4" x14ac:dyDescent="0.3"/>
  <cols>
    <col min="2" max="2" width="14.77734375" bestFit="1" customWidth="1"/>
    <col min="4" max="4" width="13.88671875" bestFit="1" customWidth="1"/>
  </cols>
  <sheetData>
    <row r="2" spans="2:4" ht="40.049999999999997" customHeight="1" x14ac:dyDescent="0.3">
      <c r="B2" s="78" t="s">
        <v>239</v>
      </c>
      <c r="C2" s="79"/>
      <c r="D2" s="80"/>
    </row>
    <row r="3" spans="2:4" x14ac:dyDescent="0.3">
      <c r="B3" s="52" t="s">
        <v>241</v>
      </c>
      <c r="D3" s="53" t="s">
        <v>41</v>
      </c>
    </row>
    <row r="4" spans="2:4" x14ac:dyDescent="0.3">
      <c r="B4" s="49" t="s">
        <v>84</v>
      </c>
      <c r="C4" s="39"/>
      <c r="D4" s="43">
        <v>3186.5</v>
      </c>
    </row>
    <row r="5" spans="2:4" x14ac:dyDescent="0.3">
      <c r="B5" s="50" t="s">
        <v>66</v>
      </c>
      <c r="C5" s="31"/>
      <c r="D5" s="47">
        <v>5346</v>
      </c>
    </row>
    <row r="7" spans="2:4" ht="18" x14ac:dyDescent="0.35">
      <c r="B7" s="57" t="s">
        <v>13</v>
      </c>
      <c r="D7" s="51">
        <f>SUM(D4:D5)</f>
        <v>8532.5</v>
      </c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DEF6-6C71-4A56-945E-91A6280B894B}">
  <dimension ref="B2:D4"/>
  <sheetViews>
    <sheetView workbookViewId="0">
      <selection activeCell="B6" sqref="B6"/>
    </sheetView>
  </sheetViews>
  <sheetFormatPr defaultRowHeight="14.4" x14ac:dyDescent="0.3"/>
  <cols>
    <col min="2" max="2" width="10.44140625" bestFit="1" customWidth="1"/>
    <col min="4" max="4" width="11.77734375" bestFit="1" customWidth="1"/>
  </cols>
  <sheetData>
    <row r="2" spans="2:4" ht="40.049999999999997" customHeight="1" x14ac:dyDescent="0.3">
      <c r="B2" s="78" t="s">
        <v>240</v>
      </c>
      <c r="C2" s="79"/>
      <c r="D2" s="80"/>
    </row>
    <row r="3" spans="2:4" x14ac:dyDescent="0.3">
      <c r="B3" s="52" t="s">
        <v>241</v>
      </c>
      <c r="D3" s="53" t="s">
        <v>41</v>
      </c>
    </row>
    <row r="4" spans="2:4" ht="18" x14ac:dyDescent="0.35">
      <c r="B4" s="32" t="s">
        <v>56</v>
      </c>
      <c r="C4" s="33"/>
      <c r="D4" s="36">
        <f>87.19+222.15</f>
        <v>309.34000000000003</v>
      </c>
    </row>
  </sheetData>
  <mergeCells count="1">
    <mergeCell ref="B2:D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8D35C-F4C8-495C-BFB9-BD08B7A0B126}">
  <sheetPr>
    <outlinePr summaryBelow="0"/>
  </sheetPr>
  <dimension ref="B2:D58"/>
  <sheetViews>
    <sheetView workbookViewId="0">
      <selection activeCell="B16" sqref="B16"/>
    </sheetView>
  </sheetViews>
  <sheetFormatPr defaultRowHeight="14.4" x14ac:dyDescent="0.3"/>
  <cols>
    <col min="2" max="2" width="45.109375" bestFit="1" customWidth="1"/>
    <col min="3" max="3" width="12.109375" bestFit="1" customWidth="1"/>
    <col min="4" max="4" width="16.77734375" bestFit="1" customWidth="1"/>
  </cols>
  <sheetData>
    <row r="2" spans="2:4" ht="40.049999999999997" customHeight="1" x14ac:dyDescent="0.3">
      <c r="B2" s="73" t="s">
        <v>242</v>
      </c>
      <c r="C2" s="79"/>
      <c r="D2" s="80"/>
    </row>
    <row r="3" spans="2:4" x14ac:dyDescent="0.3">
      <c r="B3" s="3" t="s">
        <v>241</v>
      </c>
      <c r="C3" s="1"/>
      <c r="D3" s="54" t="s">
        <v>41</v>
      </c>
    </row>
    <row r="4" spans="2:4" x14ac:dyDescent="0.3">
      <c r="B4" s="42" t="s">
        <v>199</v>
      </c>
      <c r="C4" s="39"/>
      <c r="D4" s="43">
        <f>5546.25+750</f>
        <v>6296.25</v>
      </c>
    </row>
    <row r="5" spans="2:4" x14ac:dyDescent="0.3">
      <c r="B5" s="44" t="s">
        <v>186</v>
      </c>
      <c r="D5" s="45">
        <v>10263.85</v>
      </c>
    </row>
    <row r="6" spans="2:4" x14ac:dyDescent="0.3">
      <c r="B6" s="44" t="s">
        <v>169</v>
      </c>
      <c r="D6" s="45">
        <v>589.63</v>
      </c>
    </row>
    <row r="7" spans="2:4" x14ac:dyDescent="0.3">
      <c r="B7" s="44" t="s">
        <v>216</v>
      </c>
      <c r="D7" s="45">
        <v>3984</v>
      </c>
    </row>
    <row r="8" spans="2:4" x14ac:dyDescent="0.3">
      <c r="B8" s="44" t="s">
        <v>85</v>
      </c>
      <c r="D8" s="45">
        <v>44679.259999999995</v>
      </c>
    </row>
    <row r="9" spans="2:4" x14ac:dyDescent="0.3">
      <c r="B9" s="44" t="s">
        <v>86</v>
      </c>
      <c r="D9" s="45">
        <v>10296.99</v>
      </c>
    </row>
    <row r="10" spans="2:4" x14ac:dyDescent="0.3">
      <c r="B10" s="44" t="s">
        <v>205</v>
      </c>
      <c r="D10" s="45">
        <v>15245.810000000001</v>
      </c>
    </row>
    <row r="11" spans="2:4" x14ac:dyDescent="0.3">
      <c r="B11" s="44" t="s">
        <v>67</v>
      </c>
      <c r="D11" s="45">
        <v>10635.35</v>
      </c>
    </row>
    <row r="12" spans="2:4" x14ac:dyDescent="0.3">
      <c r="B12" s="44" t="s">
        <v>75</v>
      </c>
      <c r="D12" s="45">
        <v>41307.649999999994</v>
      </c>
    </row>
    <row r="13" spans="2:4" x14ac:dyDescent="0.3">
      <c r="B13" s="44" t="s">
        <v>106</v>
      </c>
      <c r="D13" s="45">
        <v>2056.87</v>
      </c>
    </row>
    <row r="14" spans="2:4" x14ac:dyDescent="0.3">
      <c r="B14" s="46" t="s">
        <v>76</v>
      </c>
      <c r="C14" s="31"/>
      <c r="D14" s="47">
        <v>60692.01999999999</v>
      </c>
    </row>
    <row r="15" spans="2:4" ht="15.6" x14ac:dyDescent="0.3">
      <c r="B15" s="37"/>
      <c r="C15" s="38"/>
    </row>
    <row r="16" spans="2:4" ht="18" x14ac:dyDescent="0.35">
      <c r="B16" s="56" t="s">
        <v>13</v>
      </c>
      <c r="C16" s="48"/>
      <c r="D16" s="51">
        <f>SUM(D4:D14)</f>
        <v>206047.67999999996</v>
      </c>
    </row>
    <row r="17" spans="2:3" x14ac:dyDescent="0.3">
      <c r="B17" s="34"/>
      <c r="C17" s="35"/>
    </row>
    <row r="18" spans="2:3" ht="15.6" x14ac:dyDescent="0.3">
      <c r="B18" s="37"/>
      <c r="C18" s="38"/>
    </row>
    <row r="19" spans="2:3" ht="15.6" x14ac:dyDescent="0.3">
      <c r="B19" s="37"/>
      <c r="C19" s="38"/>
    </row>
    <row r="20" spans="2:3" ht="15.6" x14ac:dyDescent="0.3">
      <c r="B20" s="37"/>
      <c r="C20" s="38"/>
    </row>
    <row r="21" spans="2:3" ht="15.6" x14ac:dyDescent="0.3">
      <c r="B21" s="40"/>
      <c r="C21" s="38"/>
    </row>
    <row r="22" spans="2:3" ht="15.6" x14ac:dyDescent="0.3">
      <c r="B22" s="40"/>
      <c r="C22" s="38"/>
    </row>
    <row r="23" spans="2:3" ht="15.6" x14ac:dyDescent="0.3">
      <c r="B23" s="37"/>
      <c r="C23" s="38"/>
    </row>
    <row r="24" spans="2:3" ht="15.6" x14ac:dyDescent="0.3">
      <c r="B24" s="40"/>
      <c r="C24" s="38"/>
    </row>
    <row r="25" spans="2:3" ht="15.6" x14ac:dyDescent="0.3">
      <c r="B25" s="37"/>
      <c r="C25" s="38"/>
    </row>
    <row r="26" spans="2:3" ht="15.6" x14ac:dyDescent="0.3">
      <c r="B26" s="37"/>
      <c r="C26" s="38"/>
    </row>
    <row r="27" spans="2:3" x14ac:dyDescent="0.3">
      <c r="B27" s="34"/>
      <c r="C27" s="35"/>
    </row>
    <row r="28" spans="2:3" ht="15.6" x14ac:dyDescent="0.3">
      <c r="B28" s="37"/>
      <c r="C28" s="38"/>
    </row>
    <row r="29" spans="2:3" ht="15.6" x14ac:dyDescent="0.3">
      <c r="B29" s="37"/>
      <c r="C29" s="38"/>
    </row>
    <row r="30" spans="2:3" ht="15.6" x14ac:dyDescent="0.3">
      <c r="B30" s="40"/>
      <c r="C30" s="38"/>
    </row>
    <row r="31" spans="2:3" ht="15.6" x14ac:dyDescent="0.3">
      <c r="B31" s="37"/>
      <c r="C31" s="41"/>
    </row>
    <row r="32" spans="2:3" ht="15.6" x14ac:dyDescent="0.3">
      <c r="B32" s="40"/>
      <c r="C32" s="38"/>
    </row>
    <row r="33" spans="2:3" ht="15.6" x14ac:dyDescent="0.3">
      <c r="B33" s="37"/>
      <c r="C33" s="41"/>
    </row>
    <row r="34" spans="2:3" ht="15.6" x14ac:dyDescent="0.3">
      <c r="B34" s="37"/>
      <c r="C34" s="38"/>
    </row>
    <row r="35" spans="2:3" x14ac:dyDescent="0.3">
      <c r="B35" s="34"/>
      <c r="C35" s="35"/>
    </row>
    <row r="36" spans="2:3" ht="15.6" x14ac:dyDescent="0.3">
      <c r="B36" s="40"/>
      <c r="C36" s="38"/>
    </row>
    <row r="37" spans="2:3" ht="15.6" x14ac:dyDescent="0.3">
      <c r="B37" s="40"/>
      <c r="C37" s="38"/>
    </row>
    <row r="38" spans="2:3" ht="15.6" x14ac:dyDescent="0.3">
      <c r="B38" s="37"/>
      <c r="C38" s="38"/>
    </row>
    <row r="39" spans="2:3" ht="15.6" x14ac:dyDescent="0.3">
      <c r="B39" s="37"/>
      <c r="C39" s="38"/>
    </row>
    <row r="40" spans="2:3" x14ac:dyDescent="0.3">
      <c r="B40" s="34"/>
      <c r="C40" s="35"/>
    </row>
    <row r="41" spans="2:3" x14ac:dyDescent="0.3">
      <c r="B41" s="34"/>
      <c r="C41" s="35"/>
    </row>
    <row r="42" spans="2:3" ht="15.6" x14ac:dyDescent="0.3">
      <c r="B42" s="37"/>
      <c r="C42" s="38"/>
    </row>
    <row r="43" spans="2:3" ht="15.6" x14ac:dyDescent="0.3">
      <c r="B43" s="37"/>
      <c r="C43" s="38"/>
    </row>
    <row r="44" spans="2:3" ht="15.6" x14ac:dyDescent="0.3">
      <c r="B44" s="40"/>
      <c r="C44" s="38"/>
    </row>
    <row r="45" spans="2:3" ht="15.6" x14ac:dyDescent="0.3">
      <c r="B45" s="37"/>
      <c r="C45" s="38"/>
    </row>
    <row r="46" spans="2:3" ht="15.6" x14ac:dyDescent="0.3">
      <c r="B46" s="40"/>
      <c r="C46" s="38"/>
    </row>
    <row r="47" spans="2:3" ht="15.6" x14ac:dyDescent="0.3">
      <c r="B47" s="37"/>
      <c r="C47" s="41"/>
    </row>
    <row r="48" spans="2:3" ht="15.6" x14ac:dyDescent="0.3">
      <c r="B48" s="40"/>
      <c r="C48" s="38"/>
    </row>
    <row r="49" spans="2:3" ht="15.6" x14ac:dyDescent="0.3">
      <c r="B49" s="37"/>
      <c r="C49" s="38"/>
    </row>
    <row r="50" spans="2:3" x14ac:dyDescent="0.3">
      <c r="B50" s="34"/>
      <c r="C50" s="35"/>
    </row>
    <row r="51" spans="2:3" x14ac:dyDescent="0.3">
      <c r="B51" s="34"/>
      <c r="C51" s="35"/>
    </row>
    <row r="52" spans="2:3" ht="15.6" x14ac:dyDescent="0.3">
      <c r="B52" s="37"/>
      <c r="C52" s="38"/>
    </row>
    <row r="53" spans="2:3" ht="15.6" x14ac:dyDescent="0.3">
      <c r="B53" s="40"/>
      <c r="C53" s="38"/>
    </row>
    <row r="54" spans="2:3" ht="15.6" x14ac:dyDescent="0.3">
      <c r="B54" s="37"/>
      <c r="C54" s="38"/>
    </row>
    <row r="55" spans="2:3" ht="15.6" x14ac:dyDescent="0.3">
      <c r="B55" s="40"/>
      <c r="C55" s="41"/>
    </row>
    <row r="56" spans="2:3" ht="15.6" x14ac:dyDescent="0.3">
      <c r="B56" s="40"/>
      <c r="C56" s="38"/>
    </row>
    <row r="57" spans="2:3" ht="15.6" x14ac:dyDescent="0.3">
      <c r="B57" s="40"/>
      <c r="C57" s="38"/>
    </row>
    <row r="58" spans="2:3" ht="15.6" x14ac:dyDescent="0.3">
      <c r="B58" s="40"/>
      <c r="C58" s="38"/>
    </row>
  </sheetData>
  <sortState xmlns:xlrd2="http://schemas.microsoft.com/office/spreadsheetml/2017/richdata2" ref="B4:C81">
    <sortCondition ref="B4:B81"/>
  </sortState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EB29-F60C-47CD-83B2-C290CD7118CF}">
  <dimension ref="A1:R15"/>
  <sheetViews>
    <sheetView workbookViewId="0">
      <selection activeCell="K18" sqref="K18"/>
    </sheetView>
  </sheetViews>
  <sheetFormatPr defaultRowHeight="14.4" x14ac:dyDescent="0.3"/>
  <cols>
    <col min="1" max="1" width="10.33203125" bestFit="1" customWidth="1"/>
    <col min="2" max="2" width="3.6640625" customWidth="1"/>
    <col min="3" max="3" width="14.6640625" bestFit="1" customWidth="1"/>
    <col min="4" max="4" width="3.6640625" customWidth="1"/>
    <col min="5" max="5" width="13.6640625" bestFit="1" customWidth="1"/>
    <col min="6" max="6" width="3.6640625" customWidth="1"/>
    <col min="7" max="7" width="16.21875" bestFit="1" customWidth="1"/>
    <col min="8" max="8" width="3.6640625" customWidth="1"/>
    <col min="9" max="9" width="13.6640625" bestFit="1" customWidth="1"/>
    <col min="11" max="11" width="13.6640625" bestFit="1" customWidth="1"/>
    <col min="13" max="13" width="13.6640625" bestFit="1" customWidth="1"/>
    <col min="15" max="15" width="12.109375" bestFit="1" customWidth="1"/>
    <col min="17" max="17" width="12.109375" bestFit="1" customWidth="1"/>
  </cols>
  <sheetData>
    <row r="1" spans="1:18" s="25" customFormat="1" ht="119.4" x14ac:dyDescent="0.3">
      <c r="C1" s="25" t="s">
        <v>28</v>
      </c>
      <c r="E1" s="25" t="s">
        <v>29</v>
      </c>
      <c r="G1" s="25" t="s">
        <v>30</v>
      </c>
      <c r="I1" s="25" t="s">
        <v>18</v>
      </c>
      <c r="K1" s="25" t="s">
        <v>31</v>
      </c>
      <c r="M1" s="25" t="s">
        <v>32</v>
      </c>
      <c r="O1" s="25" t="s">
        <v>21</v>
      </c>
      <c r="Q1" s="25" t="s">
        <v>22</v>
      </c>
    </row>
    <row r="2" spans="1:18" s="25" customFormat="1" x14ac:dyDescent="0.3"/>
    <row r="3" spans="1:18" x14ac:dyDescent="0.3">
      <c r="A3" t="s">
        <v>39</v>
      </c>
      <c r="C3" s="67">
        <f>'ROLL UP'!C30</f>
        <v>11006789.439999999</v>
      </c>
      <c r="E3" s="67">
        <f>'ROLL UP'!E30</f>
        <v>5786022.0800000001</v>
      </c>
      <c r="G3" s="67">
        <f>'ROLL UP'!H30</f>
        <v>5220767.3599999994</v>
      </c>
      <c r="I3" s="67">
        <f>'ROLL UP'!L30</f>
        <v>3906371.2600000002</v>
      </c>
      <c r="K3" s="68">
        <f>'ROLL UP'!O30</f>
        <v>2510907.83</v>
      </c>
      <c r="M3" s="68">
        <f>'ROLL UP'!R30</f>
        <v>2037241.31</v>
      </c>
      <c r="O3" s="67">
        <f>'ROLL UP'!U30</f>
        <v>304196.82</v>
      </c>
      <c r="Q3" s="67">
        <f>'ROLL UP'!X30</f>
        <v>205600.88</v>
      </c>
    </row>
    <row r="4" spans="1:18" s="25" customFormat="1" x14ac:dyDescent="0.3"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x14ac:dyDescent="0.3">
      <c r="A5" t="s">
        <v>33</v>
      </c>
      <c r="C5" s="27">
        <f>'[1]ROLL UP'!C30</f>
        <v>9061774.4699999988</v>
      </c>
      <c r="D5" s="28"/>
      <c r="E5" s="27">
        <f>'[1]ROLL UP'!E30</f>
        <v>4680032.6499999994</v>
      </c>
      <c r="F5" s="28"/>
      <c r="G5" s="27">
        <f>'[1]ROLL UP'!H30</f>
        <v>4381342.22</v>
      </c>
      <c r="H5" s="28"/>
      <c r="I5" s="29">
        <f>'[1]ROLL UP'!L30</f>
        <v>3872663.1</v>
      </c>
      <c r="J5" s="28"/>
      <c r="K5" s="27">
        <f>'[1]ROLL UP'!O30</f>
        <v>2569735.7300000004</v>
      </c>
      <c r="L5" s="28"/>
      <c r="M5" s="27">
        <f>'[1]ROLL UP'!R30</f>
        <v>2147452.7100000004</v>
      </c>
      <c r="N5" s="28"/>
      <c r="O5" s="27">
        <f>'[1]ROLL UP'!U30</f>
        <v>243746.15</v>
      </c>
      <c r="P5" s="28"/>
      <c r="Q5" s="28">
        <f>'[1]ROLL UP'!X30</f>
        <v>30203.079999999998</v>
      </c>
      <c r="R5" s="28"/>
    </row>
    <row r="6" spans="1:18" x14ac:dyDescent="0.3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x14ac:dyDescent="0.3">
      <c r="A7" t="s">
        <v>34</v>
      </c>
      <c r="C7" s="27">
        <v>7911866.5499999998</v>
      </c>
      <c r="D7" s="28"/>
      <c r="E7" s="27">
        <v>3542071.2</v>
      </c>
      <c r="F7" s="28"/>
      <c r="G7" s="27">
        <v>4369815.3499999996</v>
      </c>
      <c r="H7" s="28"/>
      <c r="I7" s="27">
        <v>4213112.16</v>
      </c>
      <c r="J7" s="28"/>
      <c r="K7" s="29">
        <v>1544720.92</v>
      </c>
      <c r="L7" s="28"/>
      <c r="M7" s="27">
        <v>1303472.58</v>
      </c>
      <c r="N7" s="28"/>
      <c r="O7" s="29">
        <v>97862.35</v>
      </c>
      <c r="P7" s="28"/>
      <c r="Q7" s="28">
        <v>4563.8</v>
      </c>
      <c r="R7" s="28"/>
    </row>
    <row r="8" spans="1:18" x14ac:dyDescent="0.3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x14ac:dyDescent="0.3">
      <c r="A9" t="s">
        <v>35</v>
      </c>
      <c r="C9" s="28">
        <v>7536879.5700000003</v>
      </c>
      <c r="D9" s="28"/>
      <c r="E9" s="28">
        <v>5387637.5700000003</v>
      </c>
      <c r="F9" s="28"/>
      <c r="G9" s="28">
        <v>2149242</v>
      </c>
      <c r="H9" s="28"/>
      <c r="I9" s="28">
        <v>2742932.11</v>
      </c>
      <c r="J9" s="28"/>
      <c r="K9" s="28">
        <v>1799665.29</v>
      </c>
      <c r="L9" s="28"/>
      <c r="M9" s="30">
        <v>790161.25</v>
      </c>
      <c r="N9" s="28"/>
      <c r="O9" s="28">
        <v>222992.14</v>
      </c>
      <c r="P9" s="28"/>
      <c r="Q9" s="28">
        <v>107825.97</v>
      </c>
      <c r="R9" s="28"/>
    </row>
    <row r="10" spans="1:18" x14ac:dyDescent="0.3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x14ac:dyDescent="0.3">
      <c r="A11" t="s">
        <v>36</v>
      </c>
      <c r="C11" s="28">
        <v>8384612.0099999998</v>
      </c>
      <c r="D11" s="28"/>
      <c r="E11" s="28">
        <v>5849216.46</v>
      </c>
      <c r="F11" s="28"/>
      <c r="G11" s="28">
        <v>2535395.5499999998</v>
      </c>
      <c r="H11" s="28"/>
      <c r="I11" s="28">
        <v>3910525.62</v>
      </c>
      <c r="J11" s="28"/>
      <c r="K11" s="28">
        <v>1769346.67</v>
      </c>
      <c r="L11" s="28"/>
      <c r="M11" s="28">
        <v>1096949.73</v>
      </c>
      <c r="N11" s="28"/>
      <c r="O11" s="30">
        <v>201602.48</v>
      </c>
      <c r="P11" s="28"/>
      <c r="Q11" s="28">
        <v>163524.79999999999</v>
      </c>
      <c r="R11" s="28"/>
    </row>
    <row r="12" spans="1:18" x14ac:dyDescent="0.3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x14ac:dyDescent="0.3">
      <c r="A13" t="s">
        <v>37</v>
      </c>
      <c r="C13" s="28">
        <v>11028379.17</v>
      </c>
      <c r="D13" s="28"/>
      <c r="E13" s="28">
        <v>6832504.8200000003</v>
      </c>
      <c r="F13" s="28"/>
      <c r="G13" s="28">
        <v>3626223.88</v>
      </c>
      <c r="H13" s="28"/>
      <c r="I13" s="28">
        <v>5146517.38</v>
      </c>
      <c r="J13" s="28"/>
      <c r="K13" s="28">
        <v>1547802.87</v>
      </c>
      <c r="L13" s="28"/>
      <c r="M13" s="28">
        <v>1092546.3500000001</v>
      </c>
      <c r="N13" s="28"/>
      <c r="O13" s="28">
        <v>231971.51</v>
      </c>
      <c r="P13" s="28"/>
      <c r="Q13" s="28">
        <v>127921.48</v>
      </c>
      <c r="R13" s="28"/>
    </row>
    <row r="14" spans="1:18" x14ac:dyDescent="0.3"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8" x14ac:dyDescent="0.3">
      <c r="A15" t="s">
        <v>38</v>
      </c>
      <c r="C15" s="28">
        <v>15316650.91</v>
      </c>
      <c r="D15" s="28"/>
      <c r="E15" s="28">
        <v>5141095.8</v>
      </c>
      <c r="F15" s="28"/>
      <c r="G15" s="28">
        <v>10108246.73</v>
      </c>
      <c r="H15" s="28"/>
      <c r="I15" s="28">
        <v>6881367.1900000004</v>
      </c>
      <c r="J15" s="28"/>
      <c r="K15" s="28">
        <v>1759117.11</v>
      </c>
      <c r="L15" s="28"/>
      <c r="M15" s="30">
        <v>904091.07</v>
      </c>
      <c r="N15" s="28"/>
      <c r="O15" s="30">
        <v>88036.83</v>
      </c>
      <c r="P15" s="28"/>
      <c r="Q15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C102-323C-4DCE-843A-30A025EFCDDF}">
  <dimension ref="B2:D140"/>
  <sheetViews>
    <sheetView topLeftCell="A108" workbookViewId="0">
      <selection activeCell="A3" sqref="A3"/>
    </sheetView>
  </sheetViews>
  <sheetFormatPr defaultRowHeight="14.4" x14ac:dyDescent="0.3"/>
  <cols>
    <col min="2" max="2" width="45.109375" bestFit="1" customWidth="1"/>
    <col min="4" max="4" width="18.77734375" style="28" bestFit="1" customWidth="1"/>
  </cols>
  <sheetData>
    <row r="2" spans="2:4" ht="18" x14ac:dyDescent="0.35">
      <c r="B2" s="70" t="s">
        <v>18</v>
      </c>
      <c r="C2" s="71"/>
      <c r="D2" s="72"/>
    </row>
    <row r="3" spans="2:4" ht="61.5" customHeight="1" x14ac:dyDescent="0.35">
      <c r="B3" s="73" t="s">
        <v>260</v>
      </c>
      <c r="C3" s="74"/>
      <c r="D3" s="75"/>
    </row>
    <row r="4" spans="2:4" x14ac:dyDescent="0.3">
      <c r="B4" s="49" t="s">
        <v>241</v>
      </c>
      <c r="D4" s="55" t="s">
        <v>41</v>
      </c>
    </row>
    <row r="5" spans="2:4" x14ac:dyDescent="0.3">
      <c r="B5" s="42" t="s">
        <v>87</v>
      </c>
      <c r="C5" s="58"/>
      <c r="D5" s="43">
        <v>75.680000000000007</v>
      </c>
    </row>
    <row r="6" spans="2:4" x14ac:dyDescent="0.3">
      <c r="B6" s="44" t="s">
        <v>126</v>
      </c>
      <c r="C6" s="59"/>
      <c r="D6" s="45">
        <v>124.98</v>
      </c>
    </row>
    <row r="7" spans="2:4" x14ac:dyDescent="0.3">
      <c r="B7" s="44" t="s">
        <v>107</v>
      </c>
      <c r="C7" s="59"/>
      <c r="D7" s="45">
        <v>893.2299999999999</v>
      </c>
    </row>
    <row r="8" spans="2:4" x14ac:dyDescent="0.3">
      <c r="B8" s="44" t="s">
        <v>42</v>
      </c>
      <c r="C8" s="59"/>
      <c r="D8" s="45">
        <v>32642.720000000001</v>
      </c>
    </row>
    <row r="9" spans="2:4" x14ac:dyDescent="0.3">
      <c r="B9" s="44" t="s">
        <v>206</v>
      </c>
      <c r="C9" s="59"/>
      <c r="D9" s="45">
        <v>2967.52</v>
      </c>
    </row>
    <row r="10" spans="2:4" x14ac:dyDescent="0.3">
      <c r="B10" s="44" t="s">
        <v>207</v>
      </c>
      <c r="C10" s="59"/>
      <c r="D10" s="45">
        <v>158.9</v>
      </c>
    </row>
    <row r="11" spans="2:4" x14ac:dyDescent="0.3">
      <c r="B11" s="44" t="s">
        <v>43</v>
      </c>
      <c r="C11" s="59"/>
      <c r="D11" s="45">
        <v>113031.16</v>
      </c>
    </row>
    <row r="12" spans="2:4" x14ac:dyDescent="0.3">
      <c r="B12" s="44" t="s">
        <v>187</v>
      </c>
      <c r="C12" s="59"/>
      <c r="D12" s="45">
        <v>69.64</v>
      </c>
    </row>
    <row r="13" spans="2:4" x14ac:dyDescent="0.3">
      <c r="B13" s="44" t="s">
        <v>127</v>
      </c>
      <c r="C13" s="59"/>
      <c r="D13" s="45">
        <v>225.45</v>
      </c>
    </row>
    <row r="14" spans="2:4" x14ac:dyDescent="0.3">
      <c r="B14" s="44" t="s">
        <v>108</v>
      </c>
      <c r="C14" s="59"/>
      <c r="D14" s="45">
        <v>955.2</v>
      </c>
    </row>
    <row r="15" spans="2:4" x14ac:dyDescent="0.3">
      <c r="B15" s="44" t="s">
        <v>200</v>
      </c>
      <c r="C15" s="59"/>
      <c r="D15" s="45">
        <v>1750</v>
      </c>
    </row>
    <row r="16" spans="2:4" x14ac:dyDescent="0.3">
      <c r="B16" s="44" t="s">
        <v>227</v>
      </c>
      <c r="C16" s="59"/>
      <c r="D16" s="45">
        <v>36.5</v>
      </c>
    </row>
    <row r="17" spans="2:4" x14ac:dyDescent="0.3">
      <c r="B17" s="44" t="s">
        <v>88</v>
      </c>
      <c r="C17" s="59"/>
      <c r="D17" s="45">
        <v>358003.70999999996</v>
      </c>
    </row>
    <row r="18" spans="2:4" x14ac:dyDescent="0.3">
      <c r="B18" s="44" t="s">
        <v>89</v>
      </c>
      <c r="C18" s="59"/>
      <c r="D18" s="45">
        <f>2554.8+640.6</f>
        <v>3195.4</v>
      </c>
    </row>
    <row r="19" spans="2:4" x14ac:dyDescent="0.3">
      <c r="B19" s="44" t="s">
        <v>90</v>
      </c>
      <c r="C19" s="59"/>
      <c r="D19" s="45">
        <v>31.75</v>
      </c>
    </row>
    <row r="20" spans="2:4" x14ac:dyDescent="0.3">
      <c r="B20" s="44" t="s">
        <v>217</v>
      </c>
      <c r="C20" s="59"/>
      <c r="D20" s="45">
        <v>4.75</v>
      </c>
    </row>
    <row r="21" spans="2:4" x14ac:dyDescent="0.3">
      <c r="B21" s="44" t="s">
        <v>44</v>
      </c>
      <c r="C21" s="59"/>
      <c r="D21" s="45">
        <v>5154.62</v>
      </c>
    </row>
    <row r="22" spans="2:4" x14ac:dyDescent="0.3">
      <c r="B22" s="44" t="s">
        <v>45</v>
      </c>
      <c r="C22" s="59"/>
      <c r="D22" s="45">
        <v>197817.96999999997</v>
      </c>
    </row>
    <row r="23" spans="2:4" x14ac:dyDescent="0.3">
      <c r="B23" s="44" t="s">
        <v>228</v>
      </c>
      <c r="C23" s="59"/>
      <c r="D23" s="45">
        <v>3445</v>
      </c>
    </row>
    <row r="24" spans="2:4" x14ac:dyDescent="0.3">
      <c r="B24" s="44" t="s">
        <v>218</v>
      </c>
      <c r="C24" s="59"/>
      <c r="D24" s="45">
        <v>24.99</v>
      </c>
    </row>
    <row r="25" spans="2:4" x14ac:dyDescent="0.3">
      <c r="B25" s="44" t="s">
        <v>91</v>
      </c>
      <c r="C25" s="59"/>
      <c r="D25" s="45">
        <v>4962.2400000000007</v>
      </c>
    </row>
    <row r="26" spans="2:4" x14ac:dyDescent="0.3">
      <c r="B26" s="44" t="s">
        <v>46</v>
      </c>
      <c r="C26" s="59"/>
      <c r="D26" s="45">
        <v>15005.78</v>
      </c>
    </row>
    <row r="27" spans="2:4" x14ac:dyDescent="0.3">
      <c r="B27" s="44" t="s">
        <v>109</v>
      </c>
      <c r="C27" s="59"/>
      <c r="D27" s="45">
        <v>360</v>
      </c>
    </row>
    <row r="28" spans="2:4" x14ac:dyDescent="0.3">
      <c r="B28" s="44" t="s">
        <v>128</v>
      </c>
      <c r="C28" s="59"/>
      <c r="D28" s="45">
        <v>207.31</v>
      </c>
    </row>
    <row r="29" spans="2:4" x14ac:dyDescent="0.3">
      <c r="B29" s="44" t="s">
        <v>110</v>
      </c>
      <c r="C29" s="59"/>
      <c r="D29" s="45">
        <v>28.11</v>
      </c>
    </row>
    <row r="30" spans="2:4" x14ac:dyDescent="0.3">
      <c r="B30" s="44" t="s">
        <v>111</v>
      </c>
      <c r="C30" s="59"/>
      <c r="D30" s="45">
        <v>17.079999999999998</v>
      </c>
    </row>
    <row r="31" spans="2:4" x14ac:dyDescent="0.3">
      <c r="B31" s="44" t="s">
        <v>219</v>
      </c>
      <c r="C31" s="59"/>
      <c r="D31" s="45">
        <v>21.2</v>
      </c>
    </row>
    <row r="32" spans="2:4" x14ac:dyDescent="0.3">
      <c r="B32" s="44" t="s">
        <v>169</v>
      </c>
      <c r="C32" s="59"/>
      <c r="D32" s="45">
        <f>467.93+589.63</f>
        <v>1057.56</v>
      </c>
    </row>
    <row r="33" spans="2:4" x14ac:dyDescent="0.3">
      <c r="B33" s="44" t="s">
        <v>92</v>
      </c>
      <c r="C33" s="59"/>
      <c r="D33" s="45">
        <v>377638.1</v>
      </c>
    </row>
    <row r="34" spans="2:4" x14ac:dyDescent="0.3">
      <c r="B34" s="44" t="s">
        <v>158</v>
      </c>
      <c r="C34" s="59"/>
      <c r="D34" s="45">
        <v>60</v>
      </c>
    </row>
    <row r="35" spans="2:4" x14ac:dyDescent="0.3">
      <c r="B35" s="44" t="s">
        <v>47</v>
      </c>
      <c r="C35" s="59"/>
      <c r="D35" s="45">
        <f>6933.63+241.96</f>
        <v>7175.59</v>
      </c>
    </row>
    <row r="36" spans="2:4" x14ac:dyDescent="0.3">
      <c r="B36" s="44" t="s">
        <v>48</v>
      </c>
      <c r="C36" s="59"/>
      <c r="D36" s="45">
        <f>2418.62+16308.13</f>
        <v>18726.75</v>
      </c>
    </row>
    <row r="37" spans="2:4" x14ac:dyDescent="0.3">
      <c r="B37" s="44" t="s">
        <v>170</v>
      </c>
      <c r="C37" s="59"/>
      <c r="D37" s="45">
        <v>32.86</v>
      </c>
    </row>
    <row r="38" spans="2:4" x14ac:dyDescent="0.3">
      <c r="B38" s="44" t="s">
        <v>159</v>
      </c>
      <c r="C38" s="59"/>
      <c r="D38" s="45">
        <v>90</v>
      </c>
    </row>
    <row r="39" spans="2:4" x14ac:dyDescent="0.3">
      <c r="B39" s="44" t="s">
        <v>192</v>
      </c>
      <c r="C39" s="59"/>
      <c r="D39" s="45">
        <v>300</v>
      </c>
    </row>
    <row r="40" spans="2:4" x14ac:dyDescent="0.3">
      <c r="B40" s="44" t="s">
        <v>93</v>
      </c>
      <c r="C40" s="59"/>
      <c r="D40" s="45">
        <f>817.11+189.73</f>
        <v>1006.84</v>
      </c>
    </row>
    <row r="41" spans="2:4" x14ac:dyDescent="0.3">
      <c r="B41" s="44" t="s">
        <v>94</v>
      </c>
      <c r="C41" s="59"/>
      <c r="D41" s="45">
        <v>53.15</v>
      </c>
    </row>
    <row r="42" spans="2:4" x14ac:dyDescent="0.3">
      <c r="B42" s="44" t="s">
        <v>49</v>
      </c>
      <c r="C42" s="59"/>
      <c r="D42" s="45">
        <v>3256</v>
      </c>
    </row>
    <row r="43" spans="2:4" x14ac:dyDescent="0.3">
      <c r="B43" s="44" t="s">
        <v>220</v>
      </c>
      <c r="C43" s="59"/>
      <c r="D43" s="45">
        <v>6.17</v>
      </c>
    </row>
    <row r="44" spans="2:4" x14ac:dyDescent="0.3">
      <c r="B44" s="44" t="s">
        <v>95</v>
      </c>
      <c r="C44" s="59"/>
      <c r="D44" s="45">
        <v>70</v>
      </c>
    </row>
    <row r="45" spans="2:4" x14ac:dyDescent="0.3">
      <c r="B45" s="44" t="s">
        <v>221</v>
      </c>
      <c r="C45" s="59"/>
      <c r="D45" s="45">
        <v>333.9</v>
      </c>
    </row>
    <row r="46" spans="2:4" x14ac:dyDescent="0.3">
      <c r="B46" s="44" t="s">
        <v>112</v>
      </c>
      <c r="C46" s="59"/>
      <c r="D46" s="45">
        <v>907.25</v>
      </c>
    </row>
    <row r="47" spans="2:4" x14ac:dyDescent="0.3">
      <c r="B47" s="44" t="s">
        <v>50</v>
      </c>
      <c r="C47" s="59"/>
      <c r="D47" s="45">
        <v>1660.48</v>
      </c>
    </row>
    <row r="48" spans="2:4" x14ac:dyDescent="0.3">
      <c r="B48" s="44" t="s">
        <v>129</v>
      </c>
      <c r="C48" s="59"/>
      <c r="D48" s="45">
        <v>145.53</v>
      </c>
    </row>
    <row r="49" spans="2:4" x14ac:dyDescent="0.3">
      <c r="B49" s="44" t="s">
        <v>229</v>
      </c>
      <c r="C49" s="59"/>
      <c r="D49" s="45">
        <v>348.79</v>
      </c>
    </row>
    <row r="50" spans="2:4" x14ac:dyDescent="0.3">
      <c r="B50" s="44" t="s">
        <v>208</v>
      </c>
      <c r="C50" s="59"/>
      <c r="D50" s="45">
        <v>70.94</v>
      </c>
    </row>
    <row r="51" spans="2:4" x14ac:dyDescent="0.3">
      <c r="B51" s="44" t="s">
        <v>209</v>
      </c>
      <c r="C51" s="59"/>
      <c r="D51" s="45">
        <v>2747.2400000000002</v>
      </c>
    </row>
    <row r="52" spans="2:4" x14ac:dyDescent="0.3">
      <c r="B52" s="44" t="s">
        <v>160</v>
      </c>
      <c r="C52" s="59"/>
      <c r="D52" s="45">
        <v>47.22</v>
      </c>
    </row>
    <row r="53" spans="2:4" x14ac:dyDescent="0.3">
      <c r="B53" s="44" t="s">
        <v>171</v>
      </c>
      <c r="C53" s="59"/>
      <c r="D53" s="45">
        <v>8070</v>
      </c>
    </row>
    <row r="54" spans="2:4" x14ac:dyDescent="0.3">
      <c r="B54" s="44" t="s">
        <v>51</v>
      </c>
      <c r="C54" s="59"/>
      <c r="D54" s="45">
        <v>6127.92</v>
      </c>
    </row>
    <row r="55" spans="2:4" x14ac:dyDescent="0.3">
      <c r="B55" s="44" t="s">
        <v>52</v>
      </c>
      <c r="C55" s="59"/>
      <c r="D55" s="45">
        <v>792.77</v>
      </c>
    </row>
    <row r="56" spans="2:4" x14ac:dyDescent="0.3">
      <c r="B56" s="44" t="s">
        <v>201</v>
      </c>
      <c r="C56" s="59"/>
      <c r="D56" s="45">
        <v>29</v>
      </c>
    </row>
    <row r="57" spans="2:4" x14ac:dyDescent="0.3">
      <c r="B57" s="44" t="s">
        <v>193</v>
      </c>
      <c r="C57" s="59"/>
      <c r="D57" s="45">
        <v>33.9</v>
      </c>
    </row>
    <row r="58" spans="2:4" x14ac:dyDescent="0.3">
      <c r="B58" s="44" t="s">
        <v>53</v>
      </c>
      <c r="C58" s="59"/>
      <c r="D58" s="45">
        <v>85429.47</v>
      </c>
    </row>
    <row r="59" spans="2:4" x14ac:dyDescent="0.3">
      <c r="B59" s="44" t="s">
        <v>54</v>
      </c>
      <c r="C59" s="59"/>
      <c r="D59" s="45">
        <v>2493.3200000000002</v>
      </c>
    </row>
    <row r="60" spans="2:4" x14ac:dyDescent="0.3">
      <c r="B60" s="44" t="s">
        <v>55</v>
      </c>
      <c r="C60" s="59"/>
      <c r="D60" s="45">
        <v>6289.78</v>
      </c>
    </row>
    <row r="61" spans="2:4" x14ac:dyDescent="0.3">
      <c r="B61" s="44" t="s">
        <v>194</v>
      </c>
      <c r="C61" s="59"/>
      <c r="D61" s="45">
        <v>95</v>
      </c>
    </row>
    <row r="62" spans="2:4" x14ac:dyDescent="0.3">
      <c r="B62" s="44" t="s">
        <v>230</v>
      </c>
      <c r="C62" s="59"/>
      <c r="D62" s="45">
        <v>132.32</v>
      </c>
    </row>
    <row r="63" spans="2:4" x14ac:dyDescent="0.3">
      <c r="B63" s="44" t="s">
        <v>113</v>
      </c>
      <c r="C63" s="59"/>
      <c r="D63" s="45">
        <v>45.44</v>
      </c>
    </row>
    <row r="64" spans="2:4" x14ac:dyDescent="0.3">
      <c r="B64" s="44" t="s">
        <v>56</v>
      </c>
      <c r="C64" s="59"/>
      <c r="D64" s="45">
        <v>309.34000000000003</v>
      </c>
    </row>
    <row r="65" spans="2:4" x14ac:dyDescent="0.3">
      <c r="B65" s="44" t="s">
        <v>161</v>
      </c>
      <c r="C65" s="59"/>
      <c r="D65" s="45">
        <v>109.6</v>
      </c>
    </row>
    <row r="66" spans="2:4" x14ac:dyDescent="0.3">
      <c r="B66" s="44" t="s">
        <v>96</v>
      </c>
      <c r="C66" s="59"/>
      <c r="D66" s="45">
        <v>50</v>
      </c>
    </row>
    <row r="67" spans="2:4" x14ac:dyDescent="0.3">
      <c r="B67" s="44" t="s">
        <v>188</v>
      </c>
      <c r="C67" s="59"/>
      <c r="D67" s="45">
        <v>715.5</v>
      </c>
    </row>
    <row r="68" spans="2:4" x14ac:dyDescent="0.3">
      <c r="B68" s="44" t="s">
        <v>57</v>
      </c>
      <c r="C68" s="59"/>
      <c r="D68" s="45">
        <v>166.20999999999998</v>
      </c>
    </row>
    <row r="69" spans="2:4" x14ac:dyDescent="0.3">
      <c r="B69" s="44" t="s">
        <v>97</v>
      </c>
      <c r="C69" s="59"/>
      <c r="D69" s="45">
        <v>142546.93</v>
      </c>
    </row>
    <row r="70" spans="2:4" x14ac:dyDescent="0.3">
      <c r="B70" s="44" t="s">
        <v>162</v>
      </c>
      <c r="C70" s="59"/>
      <c r="D70" s="45">
        <v>190.8</v>
      </c>
    </row>
    <row r="71" spans="2:4" x14ac:dyDescent="0.3">
      <c r="B71" s="44" t="s">
        <v>130</v>
      </c>
      <c r="C71" s="59"/>
      <c r="D71" s="45">
        <v>603.75</v>
      </c>
    </row>
    <row r="72" spans="2:4" x14ac:dyDescent="0.3">
      <c r="B72" s="44" t="s">
        <v>58</v>
      </c>
      <c r="C72" s="59"/>
      <c r="D72" s="45">
        <v>89.17</v>
      </c>
    </row>
    <row r="73" spans="2:4" x14ac:dyDescent="0.3">
      <c r="B73" s="44" t="s">
        <v>114</v>
      </c>
      <c r="C73" s="59"/>
      <c r="D73" s="45">
        <v>79.41</v>
      </c>
    </row>
    <row r="74" spans="2:4" x14ac:dyDescent="0.3">
      <c r="B74" s="44" t="s">
        <v>210</v>
      </c>
      <c r="C74" s="59"/>
      <c r="D74" s="45">
        <v>95.44</v>
      </c>
    </row>
    <row r="75" spans="2:4" x14ac:dyDescent="0.3">
      <c r="B75" s="44" t="s">
        <v>172</v>
      </c>
      <c r="C75" s="59"/>
      <c r="D75" s="45">
        <v>4750</v>
      </c>
    </row>
    <row r="76" spans="2:4" x14ac:dyDescent="0.3">
      <c r="B76" s="44" t="s">
        <v>115</v>
      </c>
      <c r="C76" s="59"/>
      <c r="D76" s="45">
        <v>14.25</v>
      </c>
    </row>
    <row r="77" spans="2:4" x14ac:dyDescent="0.3">
      <c r="B77" s="44" t="s">
        <v>131</v>
      </c>
      <c r="C77" s="59"/>
      <c r="D77" s="45">
        <v>119.04</v>
      </c>
    </row>
    <row r="78" spans="2:4" x14ac:dyDescent="0.3">
      <c r="B78" s="44" t="s">
        <v>116</v>
      </c>
      <c r="C78" s="59"/>
      <c r="D78" s="45">
        <v>12916.1</v>
      </c>
    </row>
    <row r="79" spans="2:4" x14ac:dyDescent="0.3">
      <c r="B79" s="44" t="s">
        <v>98</v>
      </c>
      <c r="C79" s="59"/>
      <c r="D79" s="45">
        <v>911.04</v>
      </c>
    </row>
    <row r="80" spans="2:4" x14ac:dyDescent="0.3">
      <c r="B80" s="44" t="s">
        <v>231</v>
      </c>
      <c r="C80" s="59"/>
      <c r="D80" s="45">
        <v>36.57</v>
      </c>
    </row>
    <row r="81" spans="2:4" x14ac:dyDescent="0.3">
      <c r="B81" s="44" t="s">
        <v>59</v>
      </c>
      <c r="C81" s="59"/>
      <c r="D81" s="45">
        <v>105133.34</v>
      </c>
    </row>
    <row r="82" spans="2:4" x14ac:dyDescent="0.3">
      <c r="B82" s="44" t="s">
        <v>202</v>
      </c>
      <c r="C82" s="59"/>
      <c r="D82" s="45">
        <v>2909.17</v>
      </c>
    </row>
    <row r="83" spans="2:4" x14ac:dyDescent="0.3">
      <c r="B83" s="44" t="s">
        <v>60</v>
      </c>
      <c r="C83" s="59"/>
      <c r="D83" s="45">
        <v>11243.510000000002</v>
      </c>
    </row>
    <row r="84" spans="2:4" x14ac:dyDescent="0.3">
      <c r="B84" s="44" t="s">
        <v>61</v>
      </c>
      <c r="C84" s="59"/>
      <c r="D84" s="45">
        <v>4218.75</v>
      </c>
    </row>
    <row r="85" spans="2:4" x14ac:dyDescent="0.3">
      <c r="B85" s="44" t="s">
        <v>99</v>
      </c>
      <c r="C85" s="59"/>
      <c r="D85" s="45">
        <f>2246.07+113.8</f>
        <v>2359.8700000000003</v>
      </c>
    </row>
    <row r="86" spans="2:4" x14ac:dyDescent="0.3">
      <c r="B86" s="44" t="s">
        <v>222</v>
      </c>
      <c r="C86" s="59"/>
      <c r="D86" s="45">
        <v>315.51</v>
      </c>
    </row>
    <row r="87" spans="2:4" x14ac:dyDescent="0.3">
      <c r="B87" s="44" t="s">
        <v>163</v>
      </c>
      <c r="C87" s="59"/>
      <c r="D87" s="45">
        <v>219.16</v>
      </c>
    </row>
    <row r="88" spans="2:4" x14ac:dyDescent="0.3">
      <c r="B88" s="44" t="s">
        <v>117</v>
      </c>
      <c r="C88" s="59"/>
      <c r="D88" s="45">
        <v>550</v>
      </c>
    </row>
    <row r="89" spans="2:4" x14ac:dyDescent="0.3">
      <c r="B89" s="44" t="s">
        <v>195</v>
      </c>
      <c r="C89" s="59"/>
      <c r="D89" s="45">
        <v>23.31</v>
      </c>
    </row>
    <row r="90" spans="2:4" x14ac:dyDescent="0.3">
      <c r="B90" s="44" t="s">
        <v>62</v>
      </c>
      <c r="C90" s="59"/>
      <c r="D90" s="45">
        <v>7612.7</v>
      </c>
    </row>
    <row r="91" spans="2:4" x14ac:dyDescent="0.3">
      <c r="B91" s="44" t="s">
        <v>132</v>
      </c>
      <c r="C91" s="59"/>
      <c r="D91" s="45">
        <v>422.94</v>
      </c>
    </row>
    <row r="92" spans="2:4" x14ac:dyDescent="0.3">
      <c r="B92" s="44" t="s">
        <v>100</v>
      </c>
      <c r="C92" s="59"/>
      <c r="D92" s="45">
        <v>1429.65</v>
      </c>
    </row>
    <row r="93" spans="2:4" x14ac:dyDescent="0.3">
      <c r="B93" s="44" t="s">
        <v>133</v>
      </c>
      <c r="C93" s="59"/>
      <c r="D93" s="45">
        <v>255.47</v>
      </c>
    </row>
    <row r="94" spans="2:4" x14ac:dyDescent="0.3">
      <c r="B94" s="44" t="s">
        <v>134</v>
      </c>
      <c r="C94" s="59"/>
      <c r="D94" s="45">
        <v>317.74</v>
      </c>
    </row>
    <row r="95" spans="2:4" x14ac:dyDescent="0.3">
      <c r="B95" s="44" t="s">
        <v>101</v>
      </c>
      <c r="C95" s="59"/>
      <c r="D95" s="45">
        <v>65378.400000000001</v>
      </c>
    </row>
    <row r="96" spans="2:4" x14ac:dyDescent="0.3">
      <c r="B96" s="44" t="s">
        <v>63</v>
      </c>
      <c r="C96" s="59"/>
      <c r="D96" s="45">
        <v>426304.2</v>
      </c>
    </row>
    <row r="97" spans="2:4" x14ac:dyDescent="0.3">
      <c r="B97" s="44" t="s">
        <v>102</v>
      </c>
      <c r="C97" s="59"/>
      <c r="D97" s="45">
        <v>6959.45</v>
      </c>
    </row>
    <row r="98" spans="2:4" x14ac:dyDescent="0.3">
      <c r="B98" s="44" t="s">
        <v>64</v>
      </c>
      <c r="C98" s="59"/>
      <c r="D98" s="45">
        <v>140097.71</v>
      </c>
    </row>
    <row r="99" spans="2:4" x14ac:dyDescent="0.3">
      <c r="B99" s="44" t="s">
        <v>118</v>
      </c>
      <c r="C99" s="59"/>
      <c r="D99" s="45">
        <v>27.83</v>
      </c>
    </row>
    <row r="100" spans="2:4" x14ac:dyDescent="0.3">
      <c r="B100" s="44" t="s">
        <v>119</v>
      </c>
      <c r="C100" s="59"/>
      <c r="D100" s="45">
        <v>91.96</v>
      </c>
    </row>
    <row r="101" spans="2:4" x14ac:dyDescent="0.3">
      <c r="B101" s="44" t="s">
        <v>232</v>
      </c>
      <c r="C101" s="59"/>
      <c r="D101" s="45">
        <v>51.62</v>
      </c>
    </row>
    <row r="102" spans="2:4" x14ac:dyDescent="0.3">
      <c r="B102" s="44" t="s">
        <v>65</v>
      </c>
      <c r="C102" s="59"/>
      <c r="D102" s="45">
        <v>130633.60000000001</v>
      </c>
    </row>
    <row r="103" spans="2:4" x14ac:dyDescent="0.3">
      <c r="B103" s="44" t="s">
        <v>66</v>
      </c>
      <c r="C103" s="59"/>
      <c r="D103" s="45">
        <v>5346</v>
      </c>
    </row>
    <row r="104" spans="2:4" x14ac:dyDescent="0.3">
      <c r="B104" s="44" t="s">
        <v>120</v>
      </c>
      <c r="C104" s="59"/>
      <c r="D104" s="45">
        <f>3984.34+7832.98+1611.78</f>
        <v>13429.1</v>
      </c>
    </row>
    <row r="105" spans="2:4" x14ac:dyDescent="0.3">
      <c r="B105" s="44" t="s">
        <v>103</v>
      </c>
      <c r="C105" s="59"/>
      <c r="D105" s="45">
        <v>9255.7200000000012</v>
      </c>
    </row>
    <row r="106" spans="2:4" x14ac:dyDescent="0.3">
      <c r="B106" s="44" t="s">
        <v>164</v>
      </c>
      <c r="C106" s="59"/>
      <c r="D106" s="45">
        <v>410.99999999999994</v>
      </c>
    </row>
    <row r="107" spans="2:4" x14ac:dyDescent="0.3">
      <c r="B107" s="44" t="s">
        <v>104</v>
      </c>
      <c r="C107" s="59"/>
      <c r="D107" s="45">
        <v>677.05000000000007</v>
      </c>
    </row>
    <row r="108" spans="2:4" x14ac:dyDescent="0.3">
      <c r="B108" s="44" t="s">
        <v>135</v>
      </c>
      <c r="C108" s="59"/>
      <c r="D108" s="45">
        <v>61.46</v>
      </c>
    </row>
    <row r="109" spans="2:4" x14ac:dyDescent="0.3">
      <c r="B109" s="44" t="s">
        <v>68</v>
      </c>
      <c r="C109" s="59"/>
      <c r="D109" s="45">
        <v>375</v>
      </c>
    </row>
    <row r="110" spans="2:4" x14ac:dyDescent="0.3">
      <c r="B110" s="44" t="s">
        <v>121</v>
      </c>
      <c r="C110" s="59"/>
      <c r="D110" s="45">
        <v>10.199999999999999</v>
      </c>
    </row>
    <row r="111" spans="2:4" x14ac:dyDescent="0.3">
      <c r="B111" s="44" t="s">
        <v>189</v>
      </c>
      <c r="C111" s="59"/>
      <c r="D111" s="45">
        <v>489.72</v>
      </c>
    </row>
    <row r="112" spans="2:4" x14ac:dyDescent="0.3">
      <c r="B112" s="44" t="s">
        <v>173</v>
      </c>
      <c r="C112" s="59"/>
      <c r="D112" s="45">
        <v>25.39</v>
      </c>
    </row>
    <row r="113" spans="2:4" x14ac:dyDescent="0.3">
      <c r="B113" s="44" t="s">
        <v>174</v>
      </c>
      <c r="C113" s="59"/>
      <c r="D113" s="45">
        <f>3744.98+3195.9</f>
        <v>6940.88</v>
      </c>
    </row>
    <row r="114" spans="2:4" x14ac:dyDescent="0.3">
      <c r="B114" s="44" t="s">
        <v>69</v>
      </c>
      <c r="C114" s="59"/>
      <c r="D114" s="45">
        <v>212433.02</v>
      </c>
    </row>
    <row r="115" spans="2:4" x14ac:dyDescent="0.3">
      <c r="B115" s="44" t="s">
        <v>70</v>
      </c>
      <c r="C115" s="59"/>
      <c r="D115" s="45">
        <v>1030262.2200000001</v>
      </c>
    </row>
    <row r="116" spans="2:4" x14ac:dyDescent="0.3">
      <c r="B116" s="44" t="s">
        <v>71</v>
      </c>
      <c r="C116" s="59"/>
      <c r="D116" s="45">
        <v>1070.9100000000001</v>
      </c>
    </row>
    <row r="117" spans="2:4" x14ac:dyDescent="0.3">
      <c r="B117" s="44" t="s">
        <v>233</v>
      </c>
      <c r="C117" s="59"/>
      <c r="D117" s="45">
        <v>293.63</v>
      </c>
    </row>
    <row r="118" spans="2:4" x14ac:dyDescent="0.3">
      <c r="B118" s="44" t="s">
        <v>196</v>
      </c>
      <c r="C118" s="59"/>
      <c r="D118" s="45">
        <v>59.06</v>
      </c>
    </row>
    <row r="119" spans="2:4" x14ac:dyDescent="0.3">
      <c r="B119" s="44" t="s">
        <v>234</v>
      </c>
      <c r="C119" s="59"/>
      <c r="D119" s="45">
        <v>18.38</v>
      </c>
    </row>
    <row r="120" spans="2:4" x14ac:dyDescent="0.3">
      <c r="B120" s="44" t="s">
        <v>223</v>
      </c>
      <c r="C120" s="59"/>
      <c r="D120" s="45">
        <v>40.1</v>
      </c>
    </row>
    <row r="121" spans="2:4" x14ac:dyDescent="0.3">
      <c r="B121" s="44" t="s">
        <v>211</v>
      </c>
      <c r="C121" s="59"/>
      <c r="D121" s="45">
        <v>115.44</v>
      </c>
    </row>
    <row r="122" spans="2:4" x14ac:dyDescent="0.3">
      <c r="B122" s="44" t="s">
        <v>136</v>
      </c>
      <c r="C122" s="59"/>
      <c r="D122" s="45">
        <v>78.38</v>
      </c>
    </row>
    <row r="123" spans="2:4" x14ac:dyDescent="0.3">
      <c r="B123" s="44" t="s">
        <v>224</v>
      </c>
      <c r="C123" s="59"/>
      <c r="D123" s="45">
        <v>51.01</v>
      </c>
    </row>
    <row r="124" spans="2:4" x14ac:dyDescent="0.3">
      <c r="B124" s="44" t="s">
        <v>137</v>
      </c>
      <c r="C124" s="59"/>
      <c r="D124" s="45">
        <v>18.010000000000002</v>
      </c>
    </row>
    <row r="125" spans="2:4" x14ac:dyDescent="0.3">
      <c r="B125" s="44" t="s">
        <v>225</v>
      </c>
      <c r="C125" s="59"/>
      <c r="D125" s="45">
        <v>43.4</v>
      </c>
    </row>
    <row r="126" spans="2:4" x14ac:dyDescent="0.3">
      <c r="B126" s="44" t="s">
        <v>235</v>
      </c>
      <c r="C126" s="59"/>
      <c r="D126" s="45">
        <v>4</v>
      </c>
    </row>
    <row r="127" spans="2:4" x14ac:dyDescent="0.3">
      <c r="B127" s="44" t="s">
        <v>236</v>
      </c>
      <c r="C127" s="59"/>
      <c r="D127" s="45">
        <v>20</v>
      </c>
    </row>
    <row r="128" spans="2:4" x14ac:dyDescent="0.3">
      <c r="B128" s="44" t="s">
        <v>72</v>
      </c>
      <c r="C128" s="59"/>
      <c r="D128" s="45">
        <v>44867.199999999997</v>
      </c>
    </row>
    <row r="129" spans="2:4" x14ac:dyDescent="0.3">
      <c r="B129" s="44" t="s">
        <v>122</v>
      </c>
      <c r="C129" s="59"/>
      <c r="D129" s="45">
        <v>727.09</v>
      </c>
    </row>
    <row r="130" spans="2:4" x14ac:dyDescent="0.3">
      <c r="B130" s="44" t="s">
        <v>123</v>
      </c>
      <c r="C130" s="59"/>
      <c r="D130" s="45">
        <v>819.59999999999991</v>
      </c>
    </row>
    <row r="131" spans="2:4" x14ac:dyDescent="0.3">
      <c r="B131" s="44" t="s">
        <v>73</v>
      </c>
      <c r="C131" s="59"/>
      <c r="D131" s="45">
        <v>15580.95</v>
      </c>
    </row>
    <row r="132" spans="2:4" x14ac:dyDescent="0.3">
      <c r="B132" s="44" t="s">
        <v>74</v>
      </c>
      <c r="C132" s="59"/>
      <c r="D132" s="45">
        <v>14.82</v>
      </c>
    </row>
    <row r="133" spans="2:4" x14ac:dyDescent="0.3">
      <c r="B133" s="44" t="s">
        <v>77</v>
      </c>
      <c r="C133" s="59"/>
      <c r="D133" s="45">
        <v>1192.03</v>
      </c>
    </row>
    <row r="134" spans="2:4" x14ac:dyDescent="0.3">
      <c r="B134" s="44" t="s">
        <v>75</v>
      </c>
      <c r="C134" s="59"/>
      <c r="D134" s="45">
        <v>42127.16</v>
      </c>
    </row>
    <row r="135" spans="2:4" x14ac:dyDescent="0.3">
      <c r="B135" s="44" t="s">
        <v>190</v>
      </c>
      <c r="C135" s="59"/>
      <c r="D135" s="45">
        <v>1016.33</v>
      </c>
    </row>
    <row r="136" spans="2:4" x14ac:dyDescent="0.3">
      <c r="B136" s="44" t="s">
        <v>106</v>
      </c>
      <c r="C136" s="59"/>
      <c r="D136" s="45">
        <v>2056.87</v>
      </c>
    </row>
    <row r="137" spans="2:4" x14ac:dyDescent="0.3">
      <c r="B137" s="44" t="s">
        <v>212</v>
      </c>
      <c r="C137" s="59"/>
      <c r="D137" s="45">
        <v>228.14</v>
      </c>
    </row>
    <row r="138" spans="2:4" x14ac:dyDescent="0.3">
      <c r="B138" s="46" t="s">
        <v>76</v>
      </c>
      <c r="C138" s="60"/>
      <c r="D138" s="47">
        <v>175468.76999999996</v>
      </c>
    </row>
    <row r="140" spans="2:4" ht="18" x14ac:dyDescent="0.35">
      <c r="B140" s="56" t="s">
        <v>13</v>
      </c>
      <c r="C140" s="57"/>
      <c r="D140" s="36">
        <f>SUM(D5:D138)</f>
        <v>3902371.2600000002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ACE9B-837D-45BA-973D-023A96B04B3D}">
  <dimension ref="B2:D56"/>
  <sheetViews>
    <sheetView workbookViewId="0">
      <selection activeCell="B28" sqref="B28"/>
    </sheetView>
  </sheetViews>
  <sheetFormatPr defaultRowHeight="14.4" x14ac:dyDescent="0.3"/>
  <cols>
    <col min="2" max="2" width="33.5546875" bestFit="1" customWidth="1"/>
    <col min="4" max="4" width="18.77734375" style="28" bestFit="1" customWidth="1"/>
  </cols>
  <sheetData>
    <row r="2" spans="2:4" ht="18" x14ac:dyDescent="0.35">
      <c r="B2" s="70" t="s">
        <v>19</v>
      </c>
      <c r="C2" s="71"/>
      <c r="D2" s="72"/>
    </row>
    <row r="3" spans="2:4" ht="67.5" customHeight="1" x14ac:dyDescent="0.3">
      <c r="B3" s="73" t="s">
        <v>259</v>
      </c>
      <c r="C3" s="76"/>
      <c r="D3" s="77"/>
    </row>
    <row r="4" spans="2:4" x14ac:dyDescent="0.3">
      <c r="B4" s="49" t="s">
        <v>241</v>
      </c>
      <c r="D4" s="55" t="s">
        <v>41</v>
      </c>
    </row>
    <row r="5" spans="2:4" x14ac:dyDescent="0.3">
      <c r="B5" s="42" t="s">
        <v>43</v>
      </c>
      <c r="C5" s="58"/>
      <c r="D5" s="43">
        <v>104187.81</v>
      </c>
    </row>
    <row r="6" spans="2:4" x14ac:dyDescent="0.3">
      <c r="B6" s="44" t="s">
        <v>127</v>
      </c>
      <c r="C6" s="59"/>
      <c r="D6" s="45">
        <v>225.45</v>
      </c>
    </row>
    <row r="7" spans="2:4" x14ac:dyDescent="0.3">
      <c r="B7" s="44" t="s">
        <v>227</v>
      </c>
      <c r="C7" s="59"/>
      <c r="D7" s="45">
        <v>36.5</v>
      </c>
    </row>
    <row r="8" spans="2:4" x14ac:dyDescent="0.3">
      <c r="B8" s="44" t="s">
        <v>90</v>
      </c>
      <c r="C8" s="59"/>
      <c r="D8" s="45">
        <v>31.75</v>
      </c>
    </row>
    <row r="9" spans="2:4" x14ac:dyDescent="0.3">
      <c r="B9" s="44" t="s">
        <v>45</v>
      </c>
      <c r="C9" s="59"/>
      <c r="D9" s="45">
        <v>195444.22999999998</v>
      </c>
    </row>
    <row r="10" spans="2:4" x14ac:dyDescent="0.3">
      <c r="B10" s="44" t="s">
        <v>218</v>
      </c>
      <c r="C10" s="59"/>
      <c r="D10" s="45">
        <v>24.99</v>
      </c>
    </row>
    <row r="11" spans="2:4" x14ac:dyDescent="0.3">
      <c r="B11" s="44" t="s">
        <v>91</v>
      </c>
      <c r="C11" s="59"/>
      <c r="D11" s="45">
        <v>4962.2400000000007</v>
      </c>
    </row>
    <row r="12" spans="2:4" x14ac:dyDescent="0.3">
      <c r="B12" s="44" t="s">
        <v>109</v>
      </c>
      <c r="C12" s="59"/>
      <c r="D12" s="45">
        <v>360</v>
      </c>
    </row>
    <row r="13" spans="2:4" x14ac:dyDescent="0.3">
      <c r="B13" s="44" t="s">
        <v>158</v>
      </c>
      <c r="C13" s="59"/>
      <c r="D13" s="45">
        <v>60</v>
      </c>
    </row>
    <row r="14" spans="2:4" x14ac:dyDescent="0.3">
      <c r="B14" s="44" t="s">
        <v>170</v>
      </c>
      <c r="C14" s="59"/>
      <c r="D14" s="45">
        <v>32.86</v>
      </c>
    </row>
    <row r="15" spans="2:4" x14ac:dyDescent="0.3">
      <c r="B15" s="44" t="s">
        <v>192</v>
      </c>
      <c r="C15" s="59"/>
      <c r="D15" s="45">
        <v>300</v>
      </c>
    </row>
    <row r="16" spans="2:4" x14ac:dyDescent="0.3">
      <c r="B16" s="44" t="s">
        <v>93</v>
      </c>
      <c r="C16" s="59"/>
      <c r="D16" s="45">
        <v>1006.84</v>
      </c>
    </row>
    <row r="17" spans="2:4" x14ac:dyDescent="0.3">
      <c r="B17" s="44" t="s">
        <v>208</v>
      </c>
      <c r="C17" s="59"/>
      <c r="D17" s="45">
        <v>70.94</v>
      </c>
    </row>
    <row r="18" spans="2:4" x14ac:dyDescent="0.3">
      <c r="B18" s="44" t="s">
        <v>209</v>
      </c>
      <c r="C18" s="59"/>
      <c r="D18" s="45">
        <v>2407.4700000000003</v>
      </c>
    </row>
    <row r="19" spans="2:4" x14ac:dyDescent="0.3">
      <c r="B19" s="44" t="s">
        <v>160</v>
      </c>
      <c r="C19" s="59"/>
      <c r="D19" s="45">
        <v>47.22</v>
      </c>
    </row>
    <row r="20" spans="2:4" x14ac:dyDescent="0.3">
      <c r="B20" s="44" t="s">
        <v>171</v>
      </c>
      <c r="C20" s="59"/>
      <c r="D20" s="45">
        <v>8070</v>
      </c>
    </row>
    <row r="21" spans="2:4" x14ac:dyDescent="0.3">
      <c r="B21" s="44" t="s">
        <v>51</v>
      </c>
      <c r="C21" s="59"/>
      <c r="D21" s="45">
        <v>6127.92</v>
      </c>
    </row>
    <row r="22" spans="2:4" x14ac:dyDescent="0.3">
      <c r="B22" s="44" t="s">
        <v>52</v>
      </c>
      <c r="C22" s="59"/>
      <c r="D22" s="45">
        <v>792.77</v>
      </c>
    </row>
    <row r="23" spans="2:4" x14ac:dyDescent="0.3">
      <c r="B23" s="44" t="s">
        <v>201</v>
      </c>
      <c r="C23" s="59"/>
      <c r="D23" s="45">
        <v>29</v>
      </c>
    </row>
    <row r="24" spans="2:4" x14ac:dyDescent="0.3">
      <c r="B24" s="44" t="s">
        <v>193</v>
      </c>
      <c r="C24" s="59"/>
      <c r="D24" s="45">
        <v>33.9</v>
      </c>
    </row>
    <row r="25" spans="2:4" x14ac:dyDescent="0.3">
      <c r="B25" s="44" t="s">
        <v>53</v>
      </c>
      <c r="C25" s="59"/>
      <c r="D25" s="45">
        <v>85429.47</v>
      </c>
    </row>
    <row r="26" spans="2:4" x14ac:dyDescent="0.3">
      <c r="B26" s="44" t="s">
        <v>55</v>
      </c>
      <c r="C26" s="59"/>
      <c r="D26" s="45">
        <v>6111.94</v>
      </c>
    </row>
    <row r="27" spans="2:4" x14ac:dyDescent="0.3">
      <c r="B27" s="44" t="s">
        <v>161</v>
      </c>
      <c r="C27" s="59"/>
      <c r="D27" s="45">
        <v>109.6</v>
      </c>
    </row>
    <row r="28" spans="2:4" x14ac:dyDescent="0.3">
      <c r="B28" s="44" t="s">
        <v>188</v>
      </c>
      <c r="C28" s="59"/>
      <c r="D28" s="45">
        <v>715.5</v>
      </c>
    </row>
    <row r="29" spans="2:4" x14ac:dyDescent="0.3">
      <c r="B29" s="44" t="s">
        <v>58</v>
      </c>
      <c r="C29" s="59"/>
      <c r="D29" s="45">
        <v>89.17</v>
      </c>
    </row>
    <row r="30" spans="2:4" x14ac:dyDescent="0.3">
      <c r="B30" s="44" t="s">
        <v>231</v>
      </c>
      <c r="C30" s="59"/>
      <c r="D30" s="45">
        <v>36.57</v>
      </c>
    </row>
    <row r="31" spans="2:4" x14ac:dyDescent="0.3">
      <c r="B31" s="44" t="s">
        <v>60</v>
      </c>
      <c r="C31" s="59"/>
      <c r="D31" s="45">
        <v>9580.4600000000009</v>
      </c>
    </row>
    <row r="32" spans="2:4" x14ac:dyDescent="0.3">
      <c r="B32" s="44" t="s">
        <v>61</v>
      </c>
      <c r="C32" s="59"/>
      <c r="D32" s="45">
        <v>4218.75</v>
      </c>
    </row>
    <row r="33" spans="2:4" x14ac:dyDescent="0.3">
      <c r="B33" s="44" t="s">
        <v>62</v>
      </c>
      <c r="C33" s="59"/>
      <c r="D33" s="45">
        <v>7612.7</v>
      </c>
    </row>
    <row r="34" spans="2:4" x14ac:dyDescent="0.3">
      <c r="B34" s="44" t="s">
        <v>101</v>
      </c>
      <c r="C34" s="59"/>
      <c r="D34" s="45">
        <v>62505.530000000006</v>
      </c>
    </row>
    <row r="35" spans="2:4" x14ac:dyDescent="0.3">
      <c r="B35" s="44" t="s">
        <v>63</v>
      </c>
      <c r="C35" s="59"/>
      <c r="D35" s="45">
        <v>426136.44999999995</v>
      </c>
    </row>
    <row r="36" spans="2:4" x14ac:dyDescent="0.3">
      <c r="B36" s="44" t="s">
        <v>102</v>
      </c>
      <c r="C36" s="59"/>
      <c r="D36" s="45">
        <v>6959.45</v>
      </c>
    </row>
    <row r="37" spans="2:4" x14ac:dyDescent="0.3">
      <c r="B37" s="44" t="s">
        <v>64</v>
      </c>
      <c r="C37" s="59"/>
      <c r="D37" s="45">
        <v>140097.71000000002</v>
      </c>
    </row>
    <row r="38" spans="2:4" x14ac:dyDescent="0.3">
      <c r="B38" s="44" t="s">
        <v>119</v>
      </c>
      <c r="C38" s="59"/>
      <c r="D38" s="45">
        <v>91.96</v>
      </c>
    </row>
    <row r="39" spans="2:4" x14ac:dyDescent="0.3">
      <c r="B39" s="44" t="s">
        <v>232</v>
      </c>
      <c r="C39" s="59"/>
      <c r="D39" s="45">
        <v>51.62</v>
      </c>
    </row>
    <row r="40" spans="2:4" x14ac:dyDescent="0.3">
      <c r="B40" s="44" t="s">
        <v>65</v>
      </c>
      <c r="C40" s="59"/>
      <c r="D40" s="45">
        <v>124640.67000000001</v>
      </c>
    </row>
    <row r="41" spans="2:4" x14ac:dyDescent="0.3">
      <c r="B41" s="44" t="s">
        <v>103</v>
      </c>
      <c r="C41" s="59"/>
      <c r="D41" s="45">
        <v>8659.15</v>
      </c>
    </row>
    <row r="42" spans="2:4" x14ac:dyDescent="0.3">
      <c r="B42" s="44" t="s">
        <v>104</v>
      </c>
      <c r="C42" s="59"/>
      <c r="D42" s="45">
        <v>677.05</v>
      </c>
    </row>
    <row r="43" spans="2:4" x14ac:dyDescent="0.3">
      <c r="B43" s="44" t="s">
        <v>135</v>
      </c>
      <c r="C43" s="59"/>
      <c r="D43" s="45">
        <v>61.46</v>
      </c>
    </row>
    <row r="44" spans="2:4" x14ac:dyDescent="0.3">
      <c r="B44" s="44" t="s">
        <v>69</v>
      </c>
      <c r="C44" s="59"/>
      <c r="D44" s="45">
        <v>182128.90999999997</v>
      </c>
    </row>
    <row r="45" spans="2:4" x14ac:dyDescent="0.3">
      <c r="B45" s="44" t="s">
        <v>70</v>
      </c>
      <c r="C45" s="59"/>
      <c r="D45" s="45">
        <v>897424.64999999991</v>
      </c>
    </row>
    <row r="46" spans="2:4" x14ac:dyDescent="0.3">
      <c r="B46" s="44" t="s">
        <v>233</v>
      </c>
      <c r="C46" s="59"/>
      <c r="D46" s="45">
        <v>293.63</v>
      </c>
    </row>
    <row r="47" spans="2:4" x14ac:dyDescent="0.3">
      <c r="B47" s="44" t="s">
        <v>136</v>
      </c>
      <c r="C47" s="59"/>
      <c r="D47" s="45">
        <v>25.4</v>
      </c>
    </row>
    <row r="48" spans="2:4" x14ac:dyDescent="0.3">
      <c r="B48" s="44" t="s">
        <v>224</v>
      </c>
      <c r="C48" s="59"/>
      <c r="D48" s="45">
        <v>51.01</v>
      </c>
    </row>
    <row r="49" spans="2:4" x14ac:dyDescent="0.3">
      <c r="B49" s="44" t="s">
        <v>72</v>
      </c>
      <c r="C49" s="59"/>
      <c r="D49" s="45">
        <v>44867.199999999997</v>
      </c>
    </row>
    <row r="50" spans="2:4" x14ac:dyDescent="0.3">
      <c r="B50" s="44" t="s">
        <v>123</v>
      </c>
      <c r="C50" s="59"/>
      <c r="D50" s="45">
        <v>819.59999999999991</v>
      </c>
    </row>
    <row r="51" spans="2:4" x14ac:dyDescent="0.3">
      <c r="B51" s="44" t="s">
        <v>77</v>
      </c>
      <c r="C51" s="59"/>
      <c r="D51" s="45">
        <v>892.88</v>
      </c>
    </row>
    <row r="52" spans="2:4" x14ac:dyDescent="0.3">
      <c r="B52" s="44" t="s">
        <v>165</v>
      </c>
      <c r="C52" s="59"/>
      <c r="D52" s="45">
        <v>1016.33</v>
      </c>
    </row>
    <row r="53" spans="2:4" x14ac:dyDescent="0.3">
      <c r="B53" s="44" t="s">
        <v>212</v>
      </c>
      <c r="C53" s="59"/>
      <c r="D53" s="45">
        <v>52.35</v>
      </c>
    </row>
    <row r="54" spans="2:4" x14ac:dyDescent="0.3">
      <c r="B54" s="46" t="s">
        <v>76</v>
      </c>
      <c r="C54" s="60"/>
      <c r="D54" s="47">
        <v>175298.76999999996</v>
      </c>
    </row>
    <row r="56" spans="2:4" ht="18" x14ac:dyDescent="0.35">
      <c r="B56" s="56" t="s">
        <v>13</v>
      </c>
      <c r="C56" s="57"/>
      <c r="D56" s="36">
        <f>SUM(D5:D54)</f>
        <v>2510907.8299999996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9E83-BB87-4698-9731-71C78F9B62DE}">
  <dimension ref="B2:D52"/>
  <sheetViews>
    <sheetView workbookViewId="0">
      <selection activeCell="B4" sqref="B4:D4"/>
    </sheetView>
  </sheetViews>
  <sheetFormatPr defaultRowHeight="14.4" x14ac:dyDescent="0.3"/>
  <cols>
    <col min="2" max="2" width="33.5546875" bestFit="1" customWidth="1"/>
    <col min="3" max="3" width="8.77734375" customWidth="1"/>
    <col min="4" max="4" width="18.77734375" style="28" bestFit="1" customWidth="1"/>
  </cols>
  <sheetData>
    <row r="2" spans="2:4" ht="18" x14ac:dyDescent="0.35">
      <c r="B2" s="70" t="s">
        <v>20</v>
      </c>
      <c r="C2" s="71"/>
      <c r="D2" s="72"/>
    </row>
    <row r="3" spans="2:4" ht="73.5" customHeight="1" x14ac:dyDescent="0.3">
      <c r="B3" s="73" t="s">
        <v>258</v>
      </c>
      <c r="C3" s="76"/>
      <c r="D3" s="77"/>
    </row>
    <row r="4" spans="2:4" x14ac:dyDescent="0.3">
      <c r="B4" s="49" t="s">
        <v>241</v>
      </c>
      <c r="D4" s="55" t="s">
        <v>41</v>
      </c>
    </row>
    <row r="5" spans="2:4" x14ac:dyDescent="0.3">
      <c r="B5" s="42" t="s">
        <v>127</v>
      </c>
      <c r="C5" s="58"/>
      <c r="D5" s="43">
        <v>225.45</v>
      </c>
    </row>
    <row r="6" spans="2:4" x14ac:dyDescent="0.3">
      <c r="B6" s="44" t="s">
        <v>227</v>
      </c>
      <c r="C6" s="59"/>
      <c r="D6" s="45">
        <v>36.5</v>
      </c>
    </row>
    <row r="7" spans="2:4" x14ac:dyDescent="0.3">
      <c r="B7" s="44" t="s">
        <v>90</v>
      </c>
      <c r="C7" s="59"/>
      <c r="D7" s="45">
        <v>31.75</v>
      </c>
    </row>
    <row r="8" spans="2:4" x14ac:dyDescent="0.3">
      <c r="B8" s="44" t="s">
        <v>45</v>
      </c>
      <c r="C8" s="59"/>
      <c r="D8" s="45">
        <v>195444.23</v>
      </c>
    </row>
    <row r="9" spans="2:4" x14ac:dyDescent="0.3">
      <c r="B9" s="44" t="s">
        <v>218</v>
      </c>
      <c r="C9" s="59"/>
      <c r="D9" s="45">
        <v>24.99</v>
      </c>
    </row>
    <row r="10" spans="2:4" x14ac:dyDescent="0.3">
      <c r="B10" s="44" t="s">
        <v>91</v>
      </c>
      <c r="C10" s="59"/>
      <c r="D10" s="45">
        <v>4962.2400000000007</v>
      </c>
    </row>
    <row r="11" spans="2:4" x14ac:dyDescent="0.3">
      <c r="B11" s="44" t="s">
        <v>109</v>
      </c>
      <c r="C11" s="59"/>
      <c r="D11" s="45">
        <v>360</v>
      </c>
    </row>
    <row r="12" spans="2:4" x14ac:dyDescent="0.3">
      <c r="B12" s="44" t="s">
        <v>158</v>
      </c>
      <c r="C12" s="59"/>
      <c r="D12" s="45">
        <v>60</v>
      </c>
    </row>
    <row r="13" spans="2:4" x14ac:dyDescent="0.3">
      <c r="B13" s="44" t="s">
        <v>170</v>
      </c>
      <c r="C13" s="59"/>
      <c r="D13" s="45">
        <v>32.86</v>
      </c>
    </row>
    <row r="14" spans="2:4" x14ac:dyDescent="0.3">
      <c r="B14" s="44" t="s">
        <v>192</v>
      </c>
      <c r="C14" s="59"/>
      <c r="D14" s="45">
        <v>300</v>
      </c>
    </row>
    <row r="15" spans="2:4" x14ac:dyDescent="0.3">
      <c r="B15" s="44" t="s">
        <v>93</v>
      </c>
      <c r="C15" s="59"/>
      <c r="D15" s="45">
        <v>1006.84</v>
      </c>
    </row>
    <row r="16" spans="2:4" x14ac:dyDescent="0.3">
      <c r="B16" s="44" t="s">
        <v>208</v>
      </c>
      <c r="C16" s="59"/>
      <c r="D16" s="45">
        <v>70.94</v>
      </c>
    </row>
    <row r="17" spans="2:4" x14ac:dyDescent="0.3">
      <c r="B17" s="44" t="s">
        <v>209</v>
      </c>
      <c r="C17" s="59"/>
      <c r="D17" s="45">
        <v>2407.4700000000003</v>
      </c>
    </row>
    <row r="18" spans="2:4" x14ac:dyDescent="0.3">
      <c r="B18" s="44" t="s">
        <v>166</v>
      </c>
      <c r="C18" s="59"/>
      <c r="D18" s="45">
        <v>47.22</v>
      </c>
    </row>
    <row r="19" spans="2:4" x14ac:dyDescent="0.3">
      <c r="B19" s="44" t="s">
        <v>171</v>
      </c>
      <c r="C19" s="59"/>
      <c r="D19" s="45">
        <v>8070</v>
      </c>
    </row>
    <row r="20" spans="2:4" x14ac:dyDescent="0.3">
      <c r="B20" s="44" t="s">
        <v>51</v>
      </c>
      <c r="C20" s="59"/>
      <c r="D20" s="45">
        <v>6127.92</v>
      </c>
    </row>
    <row r="21" spans="2:4" x14ac:dyDescent="0.3">
      <c r="B21" s="44" t="s">
        <v>52</v>
      </c>
      <c r="C21" s="59"/>
      <c r="D21" s="45">
        <v>792.77</v>
      </c>
    </row>
    <row r="22" spans="2:4" x14ac:dyDescent="0.3">
      <c r="B22" s="44" t="s">
        <v>201</v>
      </c>
      <c r="C22" s="59"/>
      <c r="D22" s="45">
        <v>29</v>
      </c>
    </row>
    <row r="23" spans="2:4" x14ac:dyDescent="0.3">
      <c r="B23" s="44" t="s">
        <v>193</v>
      </c>
      <c r="C23" s="59"/>
      <c r="D23" s="45">
        <v>33.9</v>
      </c>
    </row>
    <row r="24" spans="2:4" x14ac:dyDescent="0.3">
      <c r="B24" s="44" t="s">
        <v>53</v>
      </c>
      <c r="C24" s="59"/>
      <c r="D24" s="45">
        <v>85429.47</v>
      </c>
    </row>
    <row r="25" spans="2:4" x14ac:dyDescent="0.3">
      <c r="B25" s="44" t="s">
        <v>55</v>
      </c>
      <c r="C25" s="59"/>
      <c r="D25" s="45">
        <v>6111.94</v>
      </c>
    </row>
    <row r="26" spans="2:4" x14ac:dyDescent="0.3">
      <c r="B26" s="44" t="s">
        <v>161</v>
      </c>
      <c r="C26" s="59"/>
      <c r="D26" s="45">
        <v>109.6</v>
      </c>
    </row>
    <row r="27" spans="2:4" x14ac:dyDescent="0.3">
      <c r="B27" s="44" t="s">
        <v>188</v>
      </c>
      <c r="C27" s="59"/>
      <c r="D27" s="45">
        <v>715.5</v>
      </c>
    </row>
    <row r="28" spans="2:4" x14ac:dyDescent="0.3">
      <c r="B28" s="44" t="s">
        <v>58</v>
      </c>
      <c r="C28" s="59"/>
      <c r="D28" s="45">
        <v>89.17</v>
      </c>
    </row>
    <row r="29" spans="2:4" x14ac:dyDescent="0.3">
      <c r="B29" s="44" t="s">
        <v>231</v>
      </c>
      <c r="C29" s="59"/>
      <c r="D29" s="45">
        <v>36.57</v>
      </c>
    </row>
    <row r="30" spans="2:4" x14ac:dyDescent="0.3">
      <c r="B30" s="44" t="s">
        <v>60</v>
      </c>
      <c r="C30" s="59"/>
      <c r="D30" s="45">
        <v>9580.4600000000009</v>
      </c>
    </row>
    <row r="31" spans="2:4" x14ac:dyDescent="0.3">
      <c r="B31" s="44" t="s">
        <v>61</v>
      </c>
      <c r="C31" s="59"/>
      <c r="D31" s="45">
        <v>4218.75</v>
      </c>
    </row>
    <row r="32" spans="2:4" x14ac:dyDescent="0.3">
      <c r="B32" s="44" t="s">
        <v>62</v>
      </c>
      <c r="C32" s="59"/>
      <c r="D32" s="45">
        <v>7612.7</v>
      </c>
    </row>
    <row r="33" spans="2:4" x14ac:dyDescent="0.3">
      <c r="B33" s="44" t="s">
        <v>63</v>
      </c>
      <c r="C33" s="59"/>
      <c r="D33" s="45">
        <v>426136.45</v>
      </c>
    </row>
    <row r="34" spans="2:4" x14ac:dyDescent="0.3">
      <c r="B34" s="44" t="s">
        <v>102</v>
      </c>
      <c r="C34" s="59"/>
      <c r="D34" s="45">
        <v>6959.45</v>
      </c>
    </row>
    <row r="35" spans="2:4" x14ac:dyDescent="0.3">
      <c r="B35" s="44" t="s">
        <v>64</v>
      </c>
      <c r="C35" s="59"/>
      <c r="D35" s="45">
        <v>140097.71</v>
      </c>
    </row>
    <row r="36" spans="2:4" x14ac:dyDescent="0.3">
      <c r="B36" s="44" t="s">
        <v>119</v>
      </c>
      <c r="C36" s="59"/>
      <c r="D36" s="45">
        <v>91.96</v>
      </c>
    </row>
    <row r="37" spans="2:4" x14ac:dyDescent="0.3">
      <c r="B37" s="44" t="s">
        <v>232</v>
      </c>
      <c r="C37" s="59"/>
      <c r="D37" s="45">
        <v>51.62</v>
      </c>
    </row>
    <row r="38" spans="2:4" x14ac:dyDescent="0.3">
      <c r="B38" s="44" t="s">
        <v>103</v>
      </c>
      <c r="C38" s="59"/>
      <c r="D38" s="45">
        <v>8455.5500000000011</v>
      </c>
    </row>
    <row r="39" spans="2:4" x14ac:dyDescent="0.3">
      <c r="B39" s="44" t="s">
        <v>104</v>
      </c>
      <c r="C39" s="59"/>
      <c r="D39" s="45">
        <v>677.05000000000007</v>
      </c>
    </row>
    <row r="40" spans="2:4" x14ac:dyDescent="0.3">
      <c r="B40" s="44" t="s">
        <v>135</v>
      </c>
      <c r="C40" s="59"/>
      <c r="D40" s="45">
        <v>61.46</v>
      </c>
    </row>
    <row r="41" spans="2:4" x14ac:dyDescent="0.3">
      <c r="B41" s="44" t="s">
        <v>70</v>
      </c>
      <c r="C41" s="59"/>
      <c r="D41" s="45">
        <v>897424.64999999991</v>
      </c>
    </row>
    <row r="42" spans="2:4" x14ac:dyDescent="0.3">
      <c r="B42" s="44" t="s">
        <v>233</v>
      </c>
      <c r="C42" s="59"/>
      <c r="D42" s="45">
        <v>293.63</v>
      </c>
    </row>
    <row r="43" spans="2:4" x14ac:dyDescent="0.3">
      <c r="B43" s="44" t="s">
        <v>136</v>
      </c>
      <c r="C43" s="59"/>
      <c r="D43" s="45">
        <v>25.4</v>
      </c>
    </row>
    <row r="44" spans="2:4" x14ac:dyDescent="0.3">
      <c r="B44" s="44" t="s">
        <v>224</v>
      </c>
      <c r="C44" s="59"/>
      <c r="D44" s="45">
        <v>51.01</v>
      </c>
    </row>
    <row r="45" spans="2:4" x14ac:dyDescent="0.3">
      <c r="B45" s="44" t="s">
        <v>72</v>
      </c>
      <c r="C45" s="59"/>
      <c r="D45" s="45">
        <v>44867.199999999997</v>
      </c>
    </row>
    <row r="46" spans="2:4" x14ac:dyDescent="0.3">
      <c r="B46" s="44" t="s">
        <v>123</v>
      </c>
      <c r="C46" s="59"/>
      <c r="D46" s="45">
        <v>819.59999999999991</v>
      </c>
    </row>
    <row r="47" spans="2:4" x14ac:dyDescent="0.3">
      <c r="B47" s="44" t="s">
        <v>77</v>
      </c>
      <c r="C47" s="59"/>
      <c r="D47" s="45">
        <v>892.88</v>
      </c>
    </row>
    <row r="48" spans="2:4" x14ac:dyDescent="0.3">
      <c r="B48" s="44" t="s">
        <v>190</v>
      </c>
      <c r="C48" s="59"/>
      <c r="D48" s="45">
        <v>1016.33</v>
      </c>
    </row>
    <row r="49" spans="2:4" x14ac:dyDescent="0.3">
      <c r="B49" s="44" t="s">
        <v>212</v>
      </c>
      <c r="C49" s="59"/>
      <c r="D49" s="45">
        <v>52.35</v>
      </c>
    </row>
    <row r="50" spans="2:4" x14ac:dyDescent="0.3">
      <c r="B50" s="46" t="s">
        <v>76</v>
      </c>
      <c r="C50" s="60"/>
      <c r="D50" s="47">
        <v>175298.76999999996</v>
      </c>
    </row>
    <row r="52" spans="2:4" ht="18" x14ac:dyDescent="0.35">
      <c r="B52" s="56" t="s">
        <v>13</v>
      </c>
      <c r="C52" s="57"/>
      <c r="D52" s="36">
        <f>SUM(D5:D50)</f>
        <v>2037241.3099999996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1E12-2F60-4A63-AAA6-88763B191EF3}">
  <dimension ref="B2:D52"/>
  <sheetViews>
    <sheetView workbookViewId="0">
      <selection activeCell="B4" sqref="B4:D4"/>
    </sheetView>
  </sheetViews>
  <sheetFormatPr defaultRowHeight="14.4" x14ac:dyDescent="0.3"/>
  <cols>
    <col min="2" max="2" width="35.77734375" bestFit="1" customWidth="1"/>
    <col min="4" max="4" width="16.77734375" style="28" bestFit="1" customWidth="1"/>
  </cols>
  <sheetData>
    <row r="2" spans="2:4" ht="18" x14ac:dyDescent="0.35">
      <c r="B2" s="70" t="s">
        <v>21</v>
      </c>
      <c r="C2" s="71"/>
      <c r="D2" s="72"/>
    </row>
    <row r="3" spans="2:4" ht="40.049999999999997" customHeight="1" x14ac:dyDescent="0.3">
      <c r="B3" s="73" t="s">
        <v>256</v>
      </c>
      <c r="C3" s="76"/>
      <c r="D3" s="77"/>
    </row>
    <row r="4" spans="2:4" x14ac:dyDescent="0.3">
      <c r="B4" s="49" t="s">
        <v>241</v>
      </c>
      <c r="D4" s="55" t="s">
        <v>41</v>
      </c>
    </row>
    <row r="5" spans="2:4" x14ac:dyDescent="0.3">
      <c r="B5" s="42" t="s">
        <v>79</v>
      </c>
      <c r="C5" s="58"/>
      <c r="D5" s="43">
        <v>54.15</v>
      </c>
    </row>
    <row r="6" spans="2:4" x14ac:dyDescent="0.3">
      <c r="B6" s="44" t="s">
        <v>45</v>
      </c>
      <c r="C6" s="59"/>
      <c r="D6" s="45">
        <f>26623.43+7658.5</f>
        <v>34281.93</v>
      </c>
    </row>
    <row r="7" spans="2:4" x14ac:dyDescent="0.3">
      <c r="B7" s="44" t="s">
        <v>138</v>
      </c>
      <c r="C7" s="59"/>
      <c r="D7" s="45">
        <v>283.51</v>
      </c>
    </row>
    <row r="8" spans="2:4" x14ac:dyDescent="0.3">
      <c r="B8" s="44" t="s">
        <v>139</v>
      </c>
      <c r="C8" s="59"/>
      <c r="D8" s="45">
        <v>171.02</v>
      </c>
    </row>
    <row r="9" spans="2:4" x14ac:dyDescent="0.3">
      <c r="B9" s="44" t="s">
        <v>140</v>
      </c>
      <c r="C9" s="59"/>
      <c r="D9" s="45">
        <v>163.5</v>
      </c>
    </row>
    <row r="10" spans="2:4" x14ac:dyDescent="0.3">
      <c r="B10" s="44" t="s">
        <v>141</v>
      </c>
      <c r="C10" s="59"/>
      <c r="D10" s="45">
        <v>3056</v>
      </c>
    </row>
    <row r="11" spans="2:4" x14ac:dyDescent="0.3">
      <c r="B11" s="44" t="s">
        <v>78</v>
      </c>
      <c r="C11" s="59"/>
      <c r="D11" s="45">
        <v>98339.73</v>
      </c>
    </row>
    <row r="12" spans="2:4" x14ac:dyDescent="0.3">
      <c r="B12" s="44" t="s">
        <v>142</v>
      </c>
      <c r="C12" s="59"/>
      <c r="D12" s="45">
        <v>1386.9</v>
      </c>
    </row>
    <row r="13" spans="2:4" x14ac:dyDescent="0.3">
      <c r="B13" s="44" t="s">
        <v>143</v>
      </c>
      <c r="C13" s="59"/>
      <c r="D13" s="45">
        <v>31.5</v>
      </c>
    </row>
    <row r="14" spans="2:4" x14ac:dyDescent="0.3">
      <c r="B14" s="44" t="s">
        <v>250</v>
      </c>
      <c r="C14" s="59"/>
      <c r="D14" s="45">
        <v>4555.95</v>
      </c>
    </row>
    <row r="15" spans="2:4" x14ac:dyDescent="0.3">
      <c r="B15" s="44" t="s">
        <v>175</v>
      </c>
      <c r="C15" s="59"/>
      <c r="D15" s="45">
        <v>59.7</v>
      </c>
    </row>
    <row r="16" spans="2:4" x14ac:dyDescent="0.3">
      <c r="B16" s="44" t="s">
        <v>171</v>
      </c>
      <c r="C16" s="59"/>
      <c r="D16" s="45">
        <v>8070</v>
      </c>
    </row>
    <row r="17" spans="2:4" x14ac:dyDescent="0.3">
      <c r="B17" s="44" t="s">
        <v>177</v>
      </c>
      <c r="C17" s="59"/>
      <c r="D17" s="45">
        <v>1195.3799999999999</v>
      </c>
    </row>
    <row r="18" spans="2:4" x14ac:dyDescent="0.3">
      <c r="B18" s="44" t="s">
        <v>185</v>
      </c>
      <c r="C18" s="59"/>
      <c r="D18" s="45">
        <v>109.77</v>
      </c>
    </row>
    <row r="19" spans="2:4" x14ac:dyDescent="0.3">
      <c r="B19" s="44" t="s">
        <v>178</v>
      </c>
      <c r="C19" s="59"/>
      <c r="D19" s="45">
        <v>102.8</v>
      </c>
    </row>
    <row r="20" spans="2:4" x14ac:dyDescent="0.3">
      <c r="B20" s="44" t="s">
        <v>161</v>
      </c>
      <c r="C20" s="59"/>
      <c r="D20" s="45">
        <v>468.08</v>
      </c>
    </row>
    <row r="21" spans="2:4" x14ac:dyDescent="0.3">
      <c r="B21" s="44" t="s">
        <v>144</v>
      </c>
      <c r="C21" s="59"/>
      <c r="D21" s="45">
        <v>224.11</v>
      </c>
    </row>
    <row r="22" spans="2:4" x14ac:dyDescent="0.3">
      <c r="B22" s="44" t="s">
        <v>203</v>
      </c>
      <c r="C22" s="59"/>
      <c r="D22" s="45">
        <v>29</v>
      </c>
    </row>
    <row r="23" spans="2:4" x14ac:dyDescent="0.3">
      <c r="B23" s="44" t="s">
        <v>179</v>
      </c>
      <c r="C23" s="59"/>
      <c r="D23" s="45">
        <v>71.63</v>
      </c>
    </row>
    <row r="24" spans="2:4" x14ac:dyDescent="0.3">
      <c r="B24" s="44" t="s">
        <v>251</v>
      </c>
      <c r="C24" s="59"/>
      <c r="D24" s="45">
        <v>2250.7600000000002</v>
      </c>
    </row>
    <row r="25" spans="2:4" x14ac:dyDescent="0.3">
      <c r="B25" s="44" t="s">
        <v>180</v>
      </c>
      <c r="C25" s="59"/>
      <c r="D25" s="45">
        <v>40.67</v>
      </c>
    </row>
    <row r="26" spans="2:4" x14ac:dyDescent="0.3">
      <c r="B26" s="44" t="s">
        <v>167</v>
      </c>
      <c r="C26" s="59"/>
      <c r="D26" s="45">
        <v>986.93</v>
      </c>
    </row>
    <row r="27" spans="2:4" x14ac:dyDescent="0.3">
      <c r="B27" s="44" t="s">
        <v>146</v>
      </c>
      <c r="C27" s="59"/>
      <c r="D27" s="45">
        <v>1045.8499999999999</v>
      </c>
    </row>
    <row r="28" spans="2:4" x14ac:dyDescent="0.3">
      <c r="B28" s="44" t="s">
        <v>181</v>
      </c>
      <c r="C28" s="59"/>
      <c r="D28" s="45">
        <v>104.75</v>
      </c>
    </row>
    <row r="29" spans="2:4" x14ac:dyDescent="0.3">
      <c r="B29" s="44" t="s">
        <v>63</v>
      </c>
      <c r="C29" s="59"/>
      <c r="D29" s="45">
        <v>74836.899999999994</v>
      </c>
    </row>
    <row r="30" spans="2:4" x14ac:dyDescent="0.3">
      <c r="B30" s="44" t="s">
        <v>147</v>
      </c>
      <c r="C30" s="59"/>
      <c r="D30" s="45">
        <v>555</v>
      </c>
    </row>
    <row r="31" spans="2:4" x14ac:dyDescent="0.3">
      <c r="B31" s="44" t="s">
        <v>252</v>
      </c>
      <c r="C31" s="59"/>
      <c r="D31" s="45">
        <v>17460</v>
      </c>
    </row>
    <row r="32" spans="2:4" x14ac:dyDescent="0.3">
      <c r="B32" s="44" t="s">
        <v>253</v>
      </c>
      <c r="C32" s="59"/>
      <c r="D32" s="45">
        <v>34.799999999999997</v>
      </c>
    </row>
    <row r="33" spans="2:4" x14ac:dyDescent="0.3">
      <c r="B33" s="44" t="s">
        <v>64</v>
      </c>
      <c r="C33" s="59"/>
      <c r="D33" s="45">
        <v>43826.49</v>
      </c>
    </row>
    <row r="34" spans="2:4" x14ac:dyDescent="0.3">
      <c r="B34" s="44" t="s">
        <v>247</v>
      </c>
      <c r="C34" s="59"/>
      <c r="D34" s="45">
        <v>1512</v>
      </c>
    </row>
    <row r="35" spans="2:4" x14ac:dyDescent="0.3">
      <c r="B35" s="44" t="s">
        <v>254</v>
      </c>
      <c r="C35" s="59"/>
      <c r="D35" s="45">
        <v>69.599999999999994</v>
      </c>
    </row>
    <row r="36" spans="2:4" x14ac:dyDescent="0.3">
      <c r="B36" s="44" t="s">
        <v>149</v>
      </c>
      <c r="C36" s="59"/>
      <c r="D36" s="45">
        <v>75.97</v>
      </c>
    </row>
    <row r="37" spans="2:4" x14ac:dyDescent="0.3">
      <c r="B37" s="44" t="s">
        <v>255</v>
      </c>
      <c r="C37" s="59"/>
      <c r="D37" s="45">
        <v>17.399999999999999</v>
      </c>
    </row>
    <row r="38" spans="2:4" x14ac:dyDescent="0.3">
      <c r="B38" s="44" t="s">
        <v>213</v>
      </c>
      <c r="C38" s="59"/>
      <c r="D38" s="45">
        <v>52.2</v>
      </c>
    </row>
    <row r="39" spans="2:4" x14ac:dyDescent="0.3">
      <c r="B39" s="44" t="s">
        <v>150</v>
      </c>
      <c r="C39" s="59"/>
      <c r="D39" s="45">
        <v>22.18</v>
      </c>
    </row>
    <row r="40" spans="2:4" x14ac:dyDescent="0.3">
      <c r="B40" s="44" t="s">
        <v>182</v>
      </c>
      <c r="C40" s="59"/>
      <c r="D40" s="45">
        <v>50.35</v>
      </c>
    </row>
    <row r="41" spans="2:4" x14ac:dyDescent="0.3">
      <c r="B41" s="44" t="s">
        <v>151</v>
      </c>
      <c r="C41" s="59"/>
      <c r="D41" s="45">
        <v>476.82</v>
      </c>
    </row>
    <row r="42" spans="2:4" x14ac:dyDescent="0.3">
      <c r="B42" s="44" t="s">
        <v>248</v>
      </c>
      <c r="C42" s="59"/>
      <c r="D42" s="45">
        <v>1906.3</v>
      </c>
    </row>
    <row r="43" spans="2:4" x14ac:dyDescent="0.3">
      <c r="B43" s="44" t="s">
        <v>152</v>
      </c>
      <c r="C43" s="59"/>
      <c r="D43" s="45">
        <v>55</v>
      </c>
    </row>
    <row r="44" spans="2:4" x14ac:dyDescent="0.3">
      <c r="B44" s="44" t="s">
        <v>70</v>
      </c>
      <c r="C44" s="59"/>
      <c r="D44" s="45">
        <v>5897.51</v>
      </c>
    </row>
    <row r="45" spans="2:4" x14ac:dyDescent="0.3">
      <c r="B45" s="44" t="s">
        <v>183</v>
      </c>
      <c r="C45" s="59"/>
      <c r="D45" s="45">
        <v>80.12</v>
      </c>
    </row>
    <row r="46" spans="2:4" x14ac:dyDescent="0.3">
      <c r="B46" s="44" t="s">
        <v>154</v>
      </c>
      <c r="C46" s="59"/>
      <c r="D46" s="45">
        <v>134.69</v>
      </c>
    </row>
    <row r="47" spans="2:4" x14ac:dyDescent="0.3">
      <c r="B47" s="46" t="s">
        <v>184</v>
      </c>
      <c r="C47" s="60"/>
      <c r="D47" s="47">
        <v>49.87</v>
      </c>
    </row>
    <row r="49" spans="2:4" ht="18" x14ac:dyDescent="0.35">
      <c r="B49" s="56" t="s">
        <v>13</v>
      </c>
      <c r="C49" s="57"/>
      <c r="D49" s="36">
        <f>SUM(D5:D47)</f>
        <v>304196.81999999995</v>
      </c>
    </row>
    <row r="52" spans="2:4" x14ac:dyDescent="0.3">
      <c r="B52" t="s">
        <v>257</v>
      </c>
    </row>
  </sheetData>
  <mergeCells count="2"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417F2-9552-40C9-97BC-D98DC73FE54A}">
  <dimension ref="B2:D26"/>
  <sheetViews>
    <sheetView workbookViewId="0">
      <selection activeCell="B4" sqref="B4:D4"/>
    </sheetView>
  </sheetViews>
  <sheetFormatPr defaultRowHeight="14.4" x14ac:dyDescent="0.3"/>
  <cols>
    <col min="2" max="2" width="36" bestFit="1" customWidth="1"/>
    <col min="4" max="4" width="16.77734375" style="28" bestFit="1" customWidth="1"/>
  </cols>
  <sheetData>
    <row r="2" spans="2:4" ht="18" x14ac:dyDescent="0.35">
      <c r="B2" s="70" t="s">
        <v>22</v>
      </c>
      <c r="C2" s="71"/>
      <c r="D2" s="72"/>
    </row>
    <row r="3" spans="2:4" ht="40.049999999999997" customHeight="1" x14ac:dyDescent="0.3">
      <c r="B3" s="78" t="s">
        <v>249</v>
      </c>
      <c r="C3" s="79"/>
      <c r="D3" s="80"/>
    </row>
    <row r="4" spans="2:4" x14ac:dyDescent="0.3">
      <c r="B4" s="49" t="s">
        <v>241</v>
      </c>
      <c r="D4" s="55" t="s">
        <v>41</v>
      </c>
    </row>
    <row r="5" spans="2:4" x14ac:dyDescent="0.3">
      <c r="B5" s="42" t="s">
        <v>79</v>
      </c>
      <c r="C5" s="58"/>
      <c r="D5" s="43">
        <f>241.62+131.06+19.9</f>
        <v>392.58</v>
      </c>
    </row>
    <row r="6" spans="2:4" x14ac:dyDescent="0.3">
      <c r="B6" s="44" t="s">
        <v>153</v>
      </c>
      <c r="C6" s="59"/>
      <c r="D6" s="45">
        <v>36.5</v>
      </c>
    </row>
    <row r="7" spans="2:4" x14ac:dyDescent="0.3">
      <c r="B7" s="44" t="s">
        <v>45</v>
      </c>
      <c r="C7" s="59"/>
      <c r="D7" s="45">
        <v>146888.26999999999</v>
      </c>
    </row>
    <row r="8" spans="2:4" x14ac:dyDescent="0.3">
      <c r="B8" s="44" t="s">
        <v>81</v>
      </c>
      <c r="C8" s="59"/>
      <c r="D8" s="45">
        <f>10672.83+6200.94</f>
        <v>16873.77</v>
      </c>
    </row>
    <row r="9" spans="2:4" x14ac:dyDescent="0.3">
      <c r="B9" s="44" t="s">
        <v>80</v>
      </c>
      <c r="C9" s="59"/>
      <c r="D9" s="45">
        <v>67.08</v>
      </c>
    </row>
    <row r="10" spans="2:4" x14ac:dyDescent="0.3">
      <c r="B10" s="44" t="s">
        <v>192</v>
      </c>
      <c r="C10" s="59"/>
      <c r="D10" s="45">
        <v>300</v>
      </c>
    </row>
    <row r="11" spans="2:4" x14ac:dyDescent="0.3">
      <c r="B11" s="44" t="s">
        <v>171</v>
      </c>
      <c r="C11" s="59"/>
      <c r="D11" s="45">
        <f>7184+886</f>
        <v>8070</v>
      </c>
    </row>
    <row r="12" spans="2:4" x14ac:dyDescent="0.3">
      <c r="B12" s="44" t="s">
        <v>185</v>
      </c>
      <c r="C12" s="59"/>
      <c r="D12" s="45">
        <f>47.63+62.14</f>
        <v>109.77000000000001</v>
      </c>
    </row>
    <row r="13" spans="2:4" x14ac:dyDescent="0.3">
      <c r="B13" s="44" t="s">
        <v>214</v>
      </c>
      <c r="C13" s="59"/>
      <c r="D13" s="45">
        <v>103.43</v>
      </c>
    </row>
    <row r="14" spans="2:4" x14ac:dyDescent="0.3">
      <c r="B14" s="44" t="s">
        <v>82</v>
      </c>
      <c r="C14" s="59"/>
      <c r="D14" s="45">
        <v>2016.3000000000002</v>
      </c>
    </row>
    <row r="15" spans="2:4" x14ac:dyDescent="0.3">
      <c r="B15" s="44" t="s">
        <v>145</v>
      </c>
      <c r="C15" s="59"/>
      <c r="D15" s="45">
        <v>2250.7600000000002</v>
      </c>
    </row>
    <row r="16" spans="2:4" x14ac:dyDescent="0.3">
      <c r="B16" s="44" t="s">
        <v>167</v>
      </c>
      <c r="C16" s="59"/>
      <c r="D16" s="45">
        <v>986.93</v>
      </c>
    </row>
    <row r="17" spans="2:4" x14ac:dyDescent="0.3">
      <c r="B17" s="44" t="s">
        <v>215</v>
      </c>
      <c r="C17" s="59"/>
      <c r="D17" s="45">
        <f>343.9+259.3+66.4</f>
        <v>669.6</v>
      </c>
    </row>
    <row r="18" spans="2:4" x14ac:dyDescent="0.3">
      <c r="B18" s="44" t="s">
        <v>148</v>
      </c>
      <c r="C18" s="59"/>
      <c r="D18" s="45">
        <v>17460</v>
      </c>
    </row>
    <row r="19" spans="2:4" x14ac:dyDescent="0.3">
      <c r="B19" s="44" t="s">
        <v>247</v>
      </c>
      <c r="C19" s="59"/>
      <c r="D19" s="45">
        <v>2736.6</v>
      </c>
    </row>
    <row r="20" spans="2:4" x14ac:dyDescent="0.3">
      <c r="B20" s="44" t="s">
        <v>125</v>
      </c>
      <c r="C20" s="59"/>
      <c r="D20" s="45">
        <v>91.96</v>
      </c>
    </row>
    <row r="21" spans="2:4" x14ac:dyDescent="0.3">
      <c r="B21" s="44" t="s">
        <v>248</v>
      </c>
      <c r="C21" s="59"/>
      <c r="D21" s="45">
        <v>1906.3</v>
      </c>
    </row>
    <row r="22" spans="2:4" x14ac:dyDescent="0.3">
      <c r="B22" s="44" t="s">
        <v>70</v>
      </c>
      <c r="C22" s="59"/>
      <c r="D22" s="45">
        <v>4146.34</v>
      </c>
    </row>
    <row r="23" spans="2:4" x14ac:dyDescent="0.3">
      <c r="B23" s="44" t="s">
        <v>124</v>
      </c>
      <c r="C23" s="59"/>
      <c r="D23" s="45">
        <v>360</v>
      </c>
    </row>
    <row r="24" spans="2:4" x14ac:dyDescent="0.3">
      <c r="B24" s="46" t="s">
        <v>154</v>
      </c>
      <c r="C24" s="60"/>
      <c r="D24" s="47">
        <v>134.69</v>
      </c>
    </row>
    <row r="26" spans="2:4" ht="18" x14ac:dyDescent="0.35">
      <c r="B26" s="56" t="s">
        <v>13</v>
      </c>
      <c r="D26" s="36">
        <f>SUM(D5:D24)</f>
        <v>205600.87999999992</v>
      </c>
    </row>
  </sheetData>
  <mergeCells count="2">
    <mergeCell ref="B3:D3"/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713E-07F0-4DBF-A69D-B962A7390CDD}">
  <dimension ref="B3:D27"/>
  <sheetViews>
    <sheetView topLeftCell="A2" workbookViewId="0">
      <selection activeCell="B22" sqref="B22"/>
    </sheetView>
  </sheetViews>
  <sheetFormatPr defaultRowHeight="14.4" x14ac:dyDescent="0.3"/>
  <cols>
    <col min="2" max="2" width="27.88671875" bestFit="1" customWidth="1"/>
    <col min="4" max="4" width="16.77734375" style="28" bestFit="1" customWidth="1"/>
  </cols>
  <sheetData>
    <row r="3" spans="2:4" ht="40.049999999999997" customHeight="1" x14ac:dyDescent="0.3">
      <c r="B3" s="78" t="s">
        <v>244</v>
      </c>
      <c r="C3" s="79"/>
      <c r="D3" s="80"/>
    </row>
    <row r="4" spans="2:4" x14ac:dyDescent="0.3">
      <c r="B4" s="49" t="s">
        <v>241</v>
      </c>
      <c r="D4" s="55" t="s">
        <v>41</v>
      </c>
    </row>
    <row r="5" spans="2:4" x14ac:dyDescent="0.3">
      <c r="B5" s="42" t="s">
        <v>155</v>
      </c>
      <c r="C5" s="39"/>
      <c r="D5" s="43">
        <v>290</v>
      </c>
    </row>
    <row r="6" spans="2:4" x14ac:dyDescent="0.3">
      <c r="B6" s="44" t="s">
        <v>204</v>
      </c>
      <c r="D6" s="45">
        <v>1750</v>
      </c>
    </row>
    <row r="7" spans="2:4" x14ac:dyDescent="0.3">
      <c r="B7" s="44" t="s">
        <v>237</v>
      </c>
      <c r="D7" s="45">
        <v>36.5</v>
      </c>
    </row>
    <row r="8" spans="2:4" x14ac:dyDescent="0.3">
      <c r="B8" s="44" t="s">
        <v>156</v>
      </c>
      <c r="D8" s="45">
        <f>2179.8+375</f>
        <v>2554.8000000000002</v>
      </c>
    </row>
    <row r="9" spans="2:4" x14ac:dyDescent="0.3">
      <c r="B9" s="44" t="s">
        <v>91</v>
      </c>
      <c r="D9" s="45">
        <f>4083.24+813.63</f>
        <v>4896.87</v>
      </c>
    </row>
    <row r="10" spans="2:4" x14ac:dyDescent="0.3">
      <c r="B10" s="44" t="s">
        <v>197</v>
      </c>
      <c r="D10" s="45">
        <v>300</v>
      </c>
    </row>
    <row r="11" spans="2:4" x14ac:dyDescent="0.3">
      <c r="B11" s="44" t="s">
        <v>83</v>
      </c>
      <c r="D11" s="45">
        <v>15580.95</v>
      </c>
    </row>
    <row r="12" spans="2:4" x14ac:dyDescent="0.3">
      <c r="B12" s="44" t="s">
        <v>176</v>
      </c>
      <c r="D12" s="45">
        <f>3901+3283</f>
        <v>7184</v>
      </c>
    </row>
    <row r="13" spans="2:4" x14ac:dyDescent="0.3">
      <c r="B13" s="44" t="s">
        <v>53</v>
      </c>
      <c r="D13" s="45">
        <v>85507.760000000009</v>
      </c>
    </row>
    <row r="14" spans="2:4" x14ac:dyDescent="0.3">
      <c r="B14" s="44" t="s">
        <v>188</v>
      </c>
      <c r="D14" s="45">
        <v>715.5</v>
      </c>
    </row>
    <row r="15" spans="2:4" x14ac:dyDescent="0.3">
      <c r="B15" s="44" t="s">
        <v>162</v>
      </c>
      <c r="D15" s="45">
        <v>190.8</v>
      </c>
    </row>
    <row r="16" spans="2:4" x14ac:dyDescent="0.3">
      <c r="B16" s="44" t="s">
        <v>238</v>
      </c>
      <c r="D16" s="45">
        <v>36.57</v>
      </c>
    </row>
    <row r="17" spans="2:4" x14ac:dyDescent="0.3">
      <c r="B17" s="44" t="s">
        <v>157</v>
      </c>
      <c r="D17" s="45">
        <v>9.69</v>
      </c>
    </row>
    <row r="18" spans="2:4" x14ac:dyDescent="0.3">
      <c r="B18" s="44" t="s">
        <v>117</v>
      </c>
      <c r="D18" s="45">
        <v>550</v>
      </c>
    </row>
    <row r="19" spans="2:4" x14ac:dyDescent="0.3">
      <c r="B19" s="44" t="s">
        <v>105</v>
      </c>
      <c r="D19" s="45">
        <f>2722.08+4218.8</f>
        <v>6940.88</v>
      </c>
    </row>
    <row r="20" spans="2:4" x14ac:dyDescent="0.3">
      <c r="B20" s="46" t="s">
        <v>168</v>
      </c>
      <c r="C20" s="31"/>
      <c r="D20" s="47">
        <v>65.37</v>
      </c>
    </row>
    <row r="22" spans="2:4" ht="18" x14ac:dyDescent="0.35">
      <c r="B22" s="56" t="s">
        <v>13</v>
      </c>
      <c r="C22" s="57"/>
      <c r="D22" s="36">
        <f>SUM(D5:D20)</f>
        <v>126609.69000000002</v>
      </c>
    </row>
    <row r="26" spans="2:4" x14ac:dyDescent="0.3">
      <c r="B26" t="s">
        <v>245</v>
      </c>
    </row>
    <row r="27" spans="2:4" x14ac:dyDescent="0.3">
      <c r="B27" t="s">
        <v>246</v>
      </c>
    </row>
  </sheetData>
  <mergeCells count="1"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09F2-48C7-4760-AC1E-6DCC6FF20D00}">
  <dimension ref="B2:D14"/>
  <sheetViews>
    <sheetView workbookViewId="0">
      <selection activeCell="B3" sqref="B3:D3"/>
    </sheetView>
  </sheetViews>
  <sheetFormatPr defaultRowHeight="14.4" x14ac:dyDescent="0.3"/>
  <cols>
    <col min="2" max="2" width="33.33203125" bestFit="1" customWidth="1"/>
    <col min="4" max="4" width="16.77734375" style="28" bestFit="1" customWidth="1"/>
  </cols>
  <sheetData>
    <row r="2" spans="2:4" ht="40.049999999999997" customHeight="1" x14ac:dyDescent="0.3">
      <c r="B2" s="78" t="s">
        <v>243</v>
      </c>
      <c r="C2" s="79"/>
      <c r="D2" s="80"/>
    </row>
    <row r="3" spans="2:4" x14ac:dyDescent="0.3">
      <c r="B3" s="49" t="s">
        <v>241</v>
      </c>
      <c r="D3" s="55" t="s">
        <v>41</v>
      </c>
    </row>
    <row r="4" spans="2:4" x14ac:dyDescent="0.3">
      <c r="B4" s="42" t="s">
        <v>127</v>
      </c>
      <c r="C4" s="39"/>
      <c r="D4" s="43">
        <v>225.45</v>
      </c>
    </row>
    <row r="5" spans="2:4" x14ac:dyDescent="0.3">
      <c r="B5" s="44" t="s">
        <v>88</v>
      </c>
      <c r="D5" s="45">
        <f>199420.06+158583.65</f>
        <v>358003.70999999996</v>
      </c>
    </row>
    <row r="6" spans="2:4" x14ac:dyDescent="0.3">
      <c r="B6" s="44" t="s">
        <v>226</v>
      </c>
      <c r="D6" s="45">
        <v>6532.24</v>
      </c>
    </row>
    <row r="7" spans="2:4" x14ac:dyDescent="0.3">
      <c r="B7" s="44" t="s">
        <v>92</v>
      </c>
      <c r="D7" s="45">
        <v>377638.09999999992</v>
      </c>
    </row>
    <row r="8" spans="2:4" x14ac:dyDescent="0.3">
      <c r="B8" s="44" t="s">
        <v>59</v>
      </c>
      <c r="D8" s="45">
        <v>103082.94</v>
      </c>
    </row>
    <row r="9" spans="2:4" x14ac:dyDescent="0.3">
      <c r="B9" s="44" t="s">
        <v>132</v>
      </c>
      <c r="D9" s="45">
        <v>422.94</v>
      </c>
    </row>
    <row r="10" spans="2:4" x14ac:dyDescent="0.3">
      <c r="B10" s="44" t="s">
        <v>135</v>
      </c>
      <c r="D10" s="45">
        <v>61.46</v>
      </c>
    </row>
    <row r="11" spans="2:4" x14ac:dyDescent="0.3">
      <c r="B11" s="44" t="s">
        <v>191</v>
      </c>
      <c r="D11" s="45">
        <v>269.60000000000002</v>
      </c>
    </row>
    <row r="12" spans="2:4" x14ac:dyDescent="0.3">
      <c r="B12" s="46" t="s">
        <v>198</v>
      </c>
      <c r="C12" s="31"/>
      <c r="D12" s="47">
        <v>5000</v>
      </c>
    </row>
    <row r="14" spans="2:4" ht="18" x14ac:dyDescent="0.35">
      <c r="B14" s="56" t="s">
        <v>13</v>
      </c>
      <c r="C14" s="57"/>
      <c r="D14" s="36">
        <f>SUM(D4:D12)</f>
        <v>851236.43999999983</v>
      </c>
    </row>
  </sheetData>
  <mergeCells count="1">
    <mergeCell ref="B2:D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1519f0f-2dbf-4e21-bf34-a686ce97588a}" enabled="0" method="" siteId="{b1519f0f-2dbf-4e21-bf34-a686ce9758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ROLL UP</vt:lpstr>
      <vt:lpstr>YOY</vt:lpstr>
      <vt:lpstr>TOTAL LOCAL</vt:lpstr>
      <vt:lpstr>ALL CAMPUS FOOD</vt:lpstr>
      <vt:lpstr>UOFL LOCAL FOOD</vt:lpstr>
      <vt:lpstr>DFI</vt:lpstr>
      <vt:lpstr>KY PROUD</vt:lpstr>
      <vt:lpstr>WOMEN</vt:lpstr>
      <vt:lpstr>MINORITY</vt:lpstr>
      <vt:lpstr>VETERAN</vt:lpstr>
      <vt:lpstr>LGBTQ</vt:lpstr>
      <vt:lpstr>SBE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Klingenschmidt, Lindsay</dc:creator>
  <cp:lastModifiedBy>Mog, Justin</cp:lastModifiedBy>
  <dcterms:created xsi:type="dcterms:W3CDTF">2022-12-20T14:54:44Z</dcterms:created>
  <dcterms:modified xsi:type="dcterms:W3CDTF">2024-08-30T05:43:09Z</dcterms:modified>
</cp:coreProperties>
</file>