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cardmaillouisville-my.sharepoint.com/personal/jmmog001_louisville_edu/Documents/Documents/Recycling/UofL Recycling Reports/"/>
    </mc:Choice>
  </mc:AlternateContent>
  <xr:revisionPtr revIDLastSave="0" documentId="8_{83137F58-1AF8-41C2-8E96-41256681A37D}" xr6:coauthVersionLast="47" xr6:coauthVersionMax="47" xr10:uidLastSave="{00000000-0000-0000-0000-000000000000}"/>
  <bookViews>
    <workbookView xWindow="-108" yWindow="-108" windowWidth="23256" windowHeight="12456" xr2:uid="{00000000-000D-0000-FFFF-FFFF00000000}"/>
  </bookViews>
  <sheets>
    <sheet name="UofL Recycling Report" sheetId="2" r:id="rId1"/>
    <sheet name="2022" sheetId="4" r:id="rId2"/>
    <sheet name="Waste Stream Proportions" sheetId="1" r:id="rId3"/>
    <sheet name="Reporting Instructions" sheetId="5" r:id="rId4"/>
    <sheet name="Contacts" sheetId="3" r:id="rId5"/>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1" l="1"/>
  <c r="A3" i="1"/>
  <c r="K32" i="4"/>
  <c r="B36" i="4"/>
  <c r="D34" i="2"/>
  <c r="D36" i="4"/>
  <c r="C36" i="4"/>
  <c r="F17" i="2"/>
  <c r="E17" i="2"/>
  <c r="D17" i="2"/>
  <c r="C17" i="2"/>
  <c r="L17" i="2"/>
  <c r="K17" i="2"/>
  <c r="B17" i="2"/>
  <c r="G36" i="4" l="1"/>
  <c r="E36" i="4"/>
  <c r="F36" i="4"/>
  <c r="E67" i="4" l="1"/>
  <c r="D67" i="4"/>
  <c r="C68" i="4"/>
  <c r="B72" i="4"/>
  <c r="A70" i="4"/>
  <c r="B17" i="4"/>
  <c r="B53" i="4"/>
  <c r="E53" i="4" s="1"/>
  <c r="B52" i="4"/>
  <c r="E52" i="4" s="1"/>
  <c r="B51" i="4"/>
  <c r="E51" i="4" s="1"/>
  <c r="B50" i="4"/>
  <c r="E50" i="4" s="1"/>
  <c r="B49" i="4"/>
  <c r="E49" i="4" s="1"/>
  <c r="B48" i="4"/>
  <c r="E48" i="4" s="1"/>
  <c r="B47" i="4"/>
  <c r="E47" i="4" s="1"/>
  <c r="B46" i="4"/>
  <c r="E46" i="4" s="1"/>
  <c r="B45" i="4"/>
  <c r="E45" i="4" s="1"/>
  <c r="B44" i="4"/>
  <c r="E44" i="4" s="1"/>
  <c r="B43" i="4"/>
  <c r="E43" i="4" s="1"/>
  <c r="C37" i="4"/>
  <c r="B37" i="4" s="1"/>
  <c r="J32" i="4"/>
  <c r="I32" i="4"/>
  <c r="H32" i="4"/>
  <c r="G32" i="4"/>
  <c r="F32" i="4"/>
  <c r="E32" i="4"/>
  <c r="D32" i="4"/>
  <c r="C32" i="4"/>
  <c r="B32" i="4"/>
  <c r="K17" i="4"/>
  <c r="J17" i="4"/>
  <c r="I17" i="4"/>
  <c r="H17" i="4"/>
  <c r="G17" i="4"/>
  <c r="E17" i="4"/>
  <c r="D17" i="4"/>
  <c r="C17" i="4"/>
  <c r="E34" i="2"/>
  <c r="D37" i="4" l="1"/>
  <c r="C34" i="2"/>
  <c r="F34" i="2"/>
  <c r="G34" i="2"/>
  <c r="H34" i="2"/>
  <c r="I34" i="2"/>
  <c r="J34" i="2"/>
  <c r="K34" i="2"/>
  <c r="B34" i="2"/>
  <c r="G17" i="2"/>
  <c r="H17" i="2"/>
  <c r="I17" i="2"/>
  <c r="J17" i="2"/>
  <c r="C38" i="2" l="1"/>
  <c r="C37" i="2"/>
  <c r="D37" i="2"/>
  <c r="G37" i="4"/>
  <c r="Q3" i="1"/>
  <c r="L3" i="1"/>
  <c r="G3" i="1"/>
  <c r="F3" i="1"/>
  <c r="R3" i="1"/>
  <c r="K3" i="1"/>
  <c r="P3" i="1"/>
  <c r="C3" i="1"/>
  <c r="E3" i="1"/>
  <c r="S3" i="1"/>
  <c r="J3" i="1"/>
  <c r="M3" i="1"/>
  <c r="I3" i="1"/>
  <c r="D3" i="1"/>
  <c r="B3" i="1"/>
  <c r="B44" i="2"/>
  <c r="E44" i="2" s="1"/>
  <c r="B45" i="2"/>
  <c r="E45" i="2" s="1"/>
  <c r="B46" i="2"/>
  <c r="E46" i="2" s="1"/>
  <c r="B47" i="2"/>
  <c r="E47" i="2" s="1"/>
  <c r="G37" i="2" l="1"/>
  <c r="E37" i="2"/>
  <c r="F37" i="4"/>
  <c r="E37" i="4"/>
  <c r="B54" i="2"/>
  <c r="E54" i="2" s="1"/>
  <c r="B53" i="2"/>
  <c r="E53" i="2" s="1"/>
  <c r="B52" i="2"/>
  <c r="E52" i="2" s="1"/>
  <c r="B51" i="2"/>
  <c r="E51" i="2" s="1"/>
  <c r="B50" i="2"/>
  <c r="E50" i="2" s="1"/>
  <c r="B49" i="2"/>
  <c r="E49" i="2" s="1"/>
  <c r="B48" i="2"/>
  <c r="E48" i="2" s="1"/>
  <c r="H3" i="1"/>
  <c r="N3" i="1"/>
  <c r="D38" i="2"/>
  <c r="B38" i="2" s="1"/>
  <c r="E38" i="2" l="1"/>
  <c r="G38" i="2" l="1"/>
  <c r="F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Frederick</author>
    <author>Mog,Justin M</author>
    <author>tc={F65BA025-DA54-4D8E-9221-2922345030A9}</author>
    <author>Justin Mog</author>
  </authors>
  <commentList>
    <comment ref="C7" authorId="0" shapeId="0" xr:uid="{A10F8960-CFA7-417F-B0E9-DF1130DAAE78}">
      <text>
        <r>
          <rPr>
            <b/>
            <sz val="9"/>
            <color indexed="81"/>
            <rFont val="Tahoma"/>
            <family val="2"/>
          </rPr>
          <t>Robin Frederick:</t>
        </r>
        <r>
          <rPr>
            <sz val="9"/>
            <color indexed="81"/>
            <rFont val="Tahoma"/>
            <family val="2"/>
          </rPr>
          <t xml:space="preserve">
trend anaylsis 2018-2021</t>
        </r>
      </text>
    </comment>
    <comment ref="D7" authorId="0" shapeId="0" xr:uid="{DDC8C6A0-1F66-4290-96BD-7716C4D27EEE}">
      <text>
        <r>
          <rPr>
            <b/>
            <sz val="9"/>
            <color indexed="81"/>
            <rFont val="Tahoma"/>
            <family val="2"/>
          </rPr>
          <t>Robin Frederick:</t>
        </r>
        <r>
          <rPr>
            <sz val="9"/>
            <color indexed="81"/>
            <rFont val="Tahoma"/>
            <family val="2"/>
          </rPr>
          <t xml:space="preserve">
Trend anaylsis 2018-2021</t>
        </r>
      </text>
    </comment>
    <comment ref="G7" authorId="0" shapeId="0" xr:uid="{597C8603-CF30-4F73-8F98-A437164488B9}">
      <text>
        <r>
          <rPr>
            <b/>
            <sz val="9"/>
            <color indexed="81"/>
            <rFont val="Tahoma"/>
            <family val="2"/>
          </rPr>
          <t>Robin Frederick:</t>
        </r>
        <r>
          <rPr>
            <sz val="9"/>
            <color indexed="81"/>
            <rFont val="Tahoma"/>
            <family val="2"/>
          </rPr>
          <t xml:space="preserve">
Trend anaylsis 2018-2021</t>
        </r>
      </text>
    </comment>
    <comment ref="H8" authorId="0" shapeId="0" xr:uid="{57E20EFC-EC46-4244-AE8B-37EE9168455A}">
      <text>
        <r>
          <rPr>
            <b/>
            <sz val="9"/>
            <color indexed="81"/>
            <rFont val="Tahoma"/>
            <family val="2"/>
          </rPr>
          <t>Robin Frederick:</t>
        </r>
        <r>
          <rPr>
            <sz val="9"/>
            <color indexed="81"/>
            <rFont val="Tahoma"/>
            <family val="2"/>
          </rPr>
          <t xml:space="preserve">
Reach out to goodwill directly to get the number, Joe Sunderhaus
Assistant Director of Transportation and Logistics
Goodwill Industries of Kentucky, Inc.
4000 McCollum Court
Louisville, KY 40218
Cell: 502.631.2872
Joe.Sunderhaus@goodwillky.org</t>
        </r>
      </text>
    </comment>
    <comment ref="H12" authorId="1" shapeId="0" xr:uid="{9DBC6C40-A5E2-403B-AD6E-476251C62235}">
      <text>
        <r>
          <rPr>
            <b/>
            <sz val="9"/>
            <color indexed="81"/>
            <rFont val="Tahoma"/>
            <family val="2"/>
          </rPr>
          <t>Mog,Justin M:</t>
        </r>
        <r>
          <rPr>
            <sz val="9"/>
            <color indexed="81"/>
            <rFont val="Tahoma"/>
            <family val="2"/>
          </rPr>
          <t xml:space="preserve">
Food Recovery from Fall 2021 only (including Food Recovery Network's 1358 lbs. plus food Aramark donated to tornado victims in December 2021.)</t>
        </r>
      </text>
    </comment>
    <comment ref="K12" authorId="2" shapeId="0" xr:uid="{F65BA025-DA54-4D8E-9221-2922345030A9}">
      <text>
        <t xml:space="preserve">[Threaded comment]
Your version of Excel allows you to read this threaded comment; however, any edits to it will get removed if the file is opened in a newer version of Excel. Learn more: https://go.microsoft.com/fwlink/?linkid=870924
Comment:
    2022:
36320 pounds of waste oil recycled (4843 gallons)
2023:
41680 pounds of waste oil recycled (5557 gallons)
</t>
      </text>
    </comment>
    <comment ref="A14" authorId="0" shapeId="0" xr:uid="{6D938037-5B11-4D08-878C-7DE5F0A69644}">
      <text>
        <r>
          <rPr>
            <b/>
            <sz val="9"/>
            <color indexed="81"/>
            <rFont val="Tahoma"/>
            <family val="2"/>
          </rPr>
          <t>Robin Frederick:</t>
        </r>
        <r>
          <rPr>
            <sz val="9"/>
            <color indexed="81"/>
            <rFont val="Tahoma"/>
            <family val="2"/>
          </rPr>
          <t xml:space="preserve">
Have 2022 data</t>
        </r>
      </text>
    </comment>
    <comment ref="K20" authorId="0" shapeId="0" xr:uid="{6C3041A4-BD7A-4BF7-857B-614D661D73A3}">
      <text>
        <r>
          <rPr>
            <b/>
            <sz val="9"/>
            <color indexed="81"/>
            <rFont val="Tahoma"/>
            <family val="2"/>
          </rPr>
          <t>Robin Frederick:</t>
        </r>
        <r>
          <rPr>
            <sz val="9"/>
            <color indexed="81"/>
            <rFont val="Tahoma"/>
            <family val="2"/>
          </rPr>
          <t xml:space="preserve">
trend anaylsis 2018-2021
</t>
        </r>
      </text>
    </comment>
    <comment ref="K22" authorId="0" shapeId="0" xr:uid="{4D11E64E-E828-4175-BB20-6C7ACCE1E38B}">
      <text>
        <r>
          <rPr>
            <b/>
            <sz val="9"/>
            <color indexed="81"/>
            <rFont val="Tahoma"/>
            <family val="2"/>
          </rPr>
          <t>Robin Frederick:</t>
        </r>
        <r>
          <rPr>
            <sz val="9"/>
            <color indexed="81"/>
            <rFont val="Tahoma"/>
            <family val="2"/>
          </rPr>
          <t xml:space="preserve">
Trend Anaylsis- 2018-2021</t>
        </r>
      </text>
    </comment>
    <comment ref="B23" authorId="0" shapeId="0" xr:uid="{3BB5D5D6-8C91-4B30-A730-4ACF578EAE2C}">
      <text>
        <r>
          <rPr>
            <b/>
            <sz val="9"/>
            <color indexed="81"/>
            <rFont val="Tahoma"/>
            <family val="2"/>
          </rPr>
          <t>Robin Frederick:</t>
        </r>
        <r>
          <rPr>
            <sz val="9"/>
            <color indexed="81"/>
            <rFont val="Tahoma"/>
            <family val="2"/>
          </rPr>
          <t xml:space="preserve">
Trend anaylsis 2018-2021</t>
        </r>
      </text>
    </comment>
    <comment ref="C23" authorId="0" shapeId="0" xr:uid="{A94ACCD3-67E6-46E9-B55F-BCE48E1B9320}">
      <text>
        <r>
          <rPr>
            <b/>
            <sz val="9"/>
            <color indexed="81"/>
            <rFont val="Tahoma"/>
            <family val="2"/>
          </rPr>
          <t>Robin Frederick:</t>
        </r>
        <r>
          <rPr>
            <sz val="9"/>
            <color indexed="81"/>
            <rFont val="Tahoma"/>
            <family val="2"/>
          </rPr>
          <t xml:space="preserve">
2021 30920 total, created an outlier, removed it and figured out this total</t>
        </r>
      </text>
    </comment>
    <comment ref="K23" authorId="0" shapeId="0" xr:uid="{1F52C09D-FAA8-405D-9B9D-66971DAA79D3}">
      <text>
        <r>
          <rPr>
            <b/>
            <sz val="9"/>
            <color indexed="81"/>
            <rFont val="Tahoma"/>
            <family val="2"/>
          </rPr>
          <t>Robin Frederick:</t>
        </r>
        <r>
          <rPr>
            <sz val="9"/>
            <color indexed="81"/>
            <rFont val="Tahoma"/>
            <family val="2"/>
          </rPr>
          <t xml:space="preserve">
Trend anayslsis 2018-2021</t>
        </r>
      </text>
    </comment>
    <comment ref="B25" authorId="0" shapeId="0" xr:uid="{520FE655-DEDE-4AA8-9A15-506680298C4B}">
      <text>
        <r>
          <rPr>
            <b/>
            <sz val="9"/>
            <color indexed="81"/>
            <rFont val="Tahoma"/>
            <family val="2"/>
          </rPr>
          <t>Robin Frederick:</t>
        </r>
        <r>
          <rPr>
            <sz val="9"/>
            <color indexed="81"/>
            <rFont val="Tahoma"/>
            <family val="2"/>
          </rPr>
          <t xml:space="preserve">
Not enough data to do trend anaylsis</t>
        </r>
      </text>
    </comment>
    <comment ref="E25" authorId="0" shapeId="0" xr:uid="{67510903-912D-48F4-AF1B-DBA510912703}">
      <text>
        <r>
          <rPr>
            <b/>
            <sz val="9"/>
            <color indexed="81"/>
            <rFont val="Tahoma"/>
            <family val="2"/>
          </rPr>
          <t>Robin Frederick:</t>
        </r>
        <r>
          <rPr>
            <sz val="9"/>
            <color indexed="81"/>
            <rFont val="Tahoma"/>
            <family val="2"/>
          </rPr>
          <t xml:space="preserve">
Trend anaylsis 2018-2021
</t>
        </r>
      </text>
    </comment>
    <comment ref="G26" authorId="0" shapeId="0" xr:uid="{E20476E9-3495-4372-8101-8223795A2AD0}">
      <text>
        <r>
          <rPr>
            <b/>
            <sz val="9"/>
            <color indexed="81"/>
            <rFont val="Tahoma"/>
            <family val="2"/>
          </rPr>
          <t>Robin Frederick:</t>
        </r>
        <r>
          <rPr>
            <sz val="9"/>
            <color indexed="81"/>
            <rFont val="Tahoma"/>
            <family val="2"/>
          </rPr>
          <t xml:space="preserve">
trend anaylsis 2018-2021</t>
        </r>
      </text>
    </comment>
    <comment ref="D27" authorId="0" shapeId="0" xr:uid="{64942688-6922-4BC3-A051-16210B3AC7C7}">
      <text>
        <r>
          <rPr>
            <b/>
            <sz val="9"/>
            <color indexed="81"/>
            <rFont val="Tahoma"/>
            <family val="2"/>
          </rPr>
          <t>Robin Frederick:</t>
        </r>
        <r>
          <rPr>
            <sz val="9"/>
            <color indexed="81"/>
            <rFont val="Tahoma"/>
            <family val="2"/>
          </rPr>
          <t xml:space="preserve">
Partner Composting Sites (Oxmoor Food Literacy Project and Blackcare Nature Conservancy)</t>
        </r>
      </text>
    </comment>
    <comment ref="K28" authorId="1" shapeId="0" xr:uid="{45D5398D-C782-4A6C-8A36-16B3D9A6B865}">
      <text>
        <r>
          <rPr>
            <b/>
            <sz val="9"/>
            <color indexed="81"/>
            <rFont val="Tahoma"/>
            <family val="2"/>
          </rPr>
          <t>Mog,Justin M:</t>
        </r>
        <r>
          <rPr>
            <sz val="9"/>
            <color indexed="81"/>
            <rFont val="Tahoma"/>
            <family val="2"/>
          </rPr>
          <t xml:space="preserve">
Lab animal bedding waste is now used as landfill cover by WM.</t>
        </r>
      </text>
    </comment>
    <comment ref="E34" authorId="3" shapeId="0" xr:uid="{5AA707E7-F408-4C51-B7E9-1237534C3A94}">
      <text>
        <r>
          <rPr>
            <b/>
            <sz val="9"/>
            <color indexed="81"/>
            <rFont val="Tahoma"/>
            <family val="2"/>
          </rPr>
          <t>Justin Mog:</t>
        </r>
        <r>
          <rPr>
            <sz val="9"/>
            <color indexed="81"/>
            <rFont val="Tahoma"/>
            <family val="2"/>
          </rPr>
          <t xml:space="preserve">
Assuming avg weight of tires we collect on campus being about 15 lbs. They are typically smaller tires than passenger car tires which weigh on average 20 lbs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Robin Frederick</author>
    <author>tc={14885A2E-1DDE-4C82-BFE4-D7EC2C2C1A97}</author>
    <author>tc={E12B46C4-166D-4FC8-A6C7-6F07D03FD8B6}</author>
    <author>Justin Mog</author>
    <author>Mog,Justin M</author>
    <author>tc={E64D863C-AE44-4EF5-8400-4AD4C1A7D3E4}</author>
  </authors>
  <commentList>
    <comment ref="A4" authorId="0" shapeId="0" xr:uid="{77072BED-8D01-4C89-96A1-35DCA939D86F}">
      <text>
        <r>
          <rPr>
            <b/>
            <sz val="9"/>
            <color indexed="81"/>
            <rFont val="Tahoma"/>
            <family val="2"/>
          </rPr>
          <t>Robin Frederick:</t>
        </r>
        <r>
          <rPr>
            <sz val="9"/>
            <color indexed="81"/>
            <rFont val="Tahoma"/>
            <family val="2"/>
          </rPr>
          <t xml:space="preserve">
complete, provided by Greg</t>
        </r>
      </text>
    </comment>
    <comment ref="D4" authorId="0" shapeId="0" xr:uid="{C4217660-844B-4FFE-ACF3-5261C5B32F1D}">
      <text>
        <r>
          <rPr>
            <b/>
            <sz val="9"/>
            <color indexed="81"/>
            <rFont val="Tahoma"/>
            <charset val="1"/>
          </rPr>
          <t>Robin Frederick:</t>
        </r>
        <r>
          <rPr>
            <sz val="9"/>
            <color indexed="81"/>
            <rFont val="Tahoma"/>
            <charset val="1"/>
          </rPr>
          <t xml:space="preserve">
physcial plant, metal- rennovation jobs, boiler e.g. used value</t>
        </r>
      </text>
    </comment>
    <comment ref="A7" authorId="0" shapeId="0" xr:uid="{348AC708-D026-492A-99B0-D342976D0205}">
      <text>
        <r>
          <rPr>
            <b/>
            <sz val="9"/>
            <color indexed="81"/>
            <rFont val="Tahoma"/>
            <family val="2"/>
          </rPr>
          <t>Robin Frederick:</t>
        </r>
        <r>
          <rPr>
            <sz val="9"/>
            <color indexed="81"/>
            <rFont val="Tahoma"/>
            <family val="2"/>
          </rPr>
          <t xml:space="preserve">
Asked Laura for an itemized sheet that contains aluminum, cardboard, paper, and plastic
Laura has retired, emailed the folks she suggested 5/10</t>
        </r>
      </text>
    </comment>
    <comment ref="B7" authorId="0" shapeId="0" xr:uid="{B5123A04-5D61-49FE-9B27-B65FB48DECA8}">
      <text>
        <r>
          <rPr>
            <b/>
            <sz val="9"/>
            <color indexed="81"/>
            <rFont val="Tahoma"/>
            <family val="2"/>
          </rPr>
          <t>Robin Frederick:</t>
        </r>
        <r>
          <rPr>
            <sz val="9"/>
            <color indexed="81"/>
            <rFont val="Tahoma"/>
            <family val="2"/>
          </rPr>
          <t xml:space="preserve">
trend anaylsis 2018-2021</t>
        </r>
      </text>
    </comment>
    <comment ref="C7" authorId="0" shapeId="0" xr:uid="{4A0AC16E-F72C-4790-917D-B15AA9C98A55}">
      <text>
        <r>
          <rPr>
            <b/>
            <sz val="9"/>
            <color indexed="81"/>
            <rFont val="Tahoma"/>
            <family val="2"/>
          </rPr>
          <t>Robin Frederick:</t>
        </r>
        <r>
          <rPr>
            <sz val="9"/>
            <color indexed="81"/>
            <rFont val="Tahoma"/>
            <family val="2"/>
          </rPr>
          <t xml:space="preserve">
trend anaylsis 2018-2021</t>
        </r>
      </text>
    </comment>
    <comment ref="D7" authorId="0" shapeId="0" xr:uid="{37630F68-8A17-4860-9D32-7C2C08467BD7}">
      <text>
        <r>
          <rPr>
            <b/>
            <sz val="9"/>
            <color indexed="81"/>
            <rFont val="Tahoma"/>
            <family val="2"/>
          </rPr>
          <t>Robin Frederick:</t>
        </r>
        <r>
          <rPr>
            <sz val="9"/>
            <color indexed="81"/>
            <rFont val="Tahoma"/>
            <family val="2"/>
          </rPr>
          <t xml:space="preserve">
Trend anaylsis 2018-2021</t>
        </r>
      </text>
    </comment>
    <comment ref="G7" authorId="0" shapeId="0" xr:uid="{119D4F4A-CEB8-43BE-9782-7EBA86BFD9D8}">
      <text>
        <r>
          <rPr>
            <b/>
            <sz val="9"/>
            <color indexed="81"/>
            <rFont val="Tahoma"/>
            <family val="2"/>
          </rPr>
          <t>Robin Frederick:</t>
        </r>
        <r>
          <rPr>
            <sz val="9"/>
            <color indexed="81"/>
            <rFont val="Tahoma"/>
            <family val="2"/>
          </rPr>
          <t xml:space="preserve">
Trend anaylsis 2018-2021</t>
        </r>
      </text>
    </comment>
    <comment ref="A8" authorId="0" shapeId="0" xr:uid="{D6724892-72FD-40F1-A31E-87D50FBC4F3C}">
      <text>
        <r>
          <rPr>
            <b/>
            <sz val="9"/>
            <color indexed="81"/>
            <rFont val="Tahoma"/>
            <family val="2"/>
          </rPr>
          <t>Robin Frederick:</t>
        </r>
        <r>
          <rPr>
            <sz val="9"/>
            <color indexed="81"/>
            <rFont val="Tahoma"/>
            <family val="2"/>
          </rPr>
          <t xml:space="preserve">
Emailed Donald Head 5/6 - Emailed Catherine 5/9
Emailed Joe at Goodwill 5/24</t>
        </r>
      </text>
    </comment>
    <comment ref="H8" authorId="0" shapeId="0" xr:uid="{81E7B14B-172B-4384-AA10-31ABDEF0D8E7}">
      <text>
        <r>
          <rPr>
            <b/>
            <sz val="9"/>
            <color indexed="81"/>
            <rFont val="Tahoma"/>
            <family val="2"/>
          </rPr>
          <t>Robin Frederick:</t>
        </r>
        <r>
          <rPr>
            <sz val="9"/>
            <color indexed="81"/>
            <rFont val="Tahoma"/>
            <family val="2"/>
          </rPr>
          <t xml:space="preserve">
Reach out to goodwill directly to get the number, Brian Case
Assistant Director of Transportation and Logistics
Goodwill Industries of Kentucky, Inc.
4000 McCollum Court
Louisville, KY 40218
Cell: 502.631.2872
brian.case@goodwillky.org
</t>
        </r>
      </text>
    </comment>
    <comment ref="A9" authorId="0" shapeId="0" xr:uid="{EB3BB390-CED5-4D44-8FE9-EC23D035D272}">
      <text>
        <r>
          <rPr>
            <b/>
            <sz val="9"/>
            <color indexed="81"/>
            <rFont val="Tahoma"/>
            <family val="2"/>
          </rPr>
          <t>Robin Frederick:</t>
        </r>
        <r>
          <rPr>
            <sz val="9"/>
            <color indexed="81"/>
            <rFont val="Tahoma"/>
            <family val="2"/>
          </rPr>
          <t xml:space="preserve">
Emailed Lisa third time 4/6</t>
        </r>
      </text>
    </comment>
    <comment ref="K12" authorId="1" shapeId="0" xr:uid="{14885A2E-1DDE-4C82-BFE4-D7EC2C2C1A97}">
      <text>
        <t xml:space="preserve">[Threaded comment]
Your version of Excel allows you to read this threaded comment; however, any edits to it will get removed if the file is opened in a newer version of Excel. Learn more: https://go.microsoft.com/fwlink/?linkid=870924
Comment:
    2022:
36320 pounds of waste oil recycled (4843 gallons)
2023:
41680 pounds of waste oil recycled (5557 gallons)
</t>
      </text>
    </comment>
    <comment ref="A13" authorId="2" shapeId="0" xr:uid="{E12B46C4-166D-4FC8-A6C7-6F07D03FD8B6}">
      <text>
        <t>[Threaded comment]
Your version of Excel allows you to read this threaded comment; however, any edits to it will get removed if the file is opened in a newer version of Excel. Learn more: https://go.microsoft.com/fwlink/?linkid=870924
Comment:
    Cardboard+paper- the provided a combined number. 
Reply:
    Done</t>
      </text>
    </comment>
    <comment ref="A14" authorId="0" shapeId="0" xr:uid="{1ED58D18-6C35-4A71-AD7F-CB16C112D8D3}">
      <text>
        <r>
          <rPr>
            <b/>
            <sz val="9"/>
            <color indexed="81"/>
            <rFont val="Tahoma"/>
            <charset val="1"/>
          </rPr>
          <t>Robin Frederick:</t>
        </r>
        <r>
          <rPr>
            <sz val="9"/>
            <color indexed="81"/>
            <rFont val="Tahoma"/>
            <charset val="1"/>
          </rPr>
          <t xml:space="preserve">
Done</t>
        </r>
      </text>
    </comment>
    <comment ref="A15" authorId="0" shapeId="0" xr:uid="{F957F7F3-B5AD-4E00-8B97-2D88ADFD0166}">
      <text>
        <r>
          <rPr>
            <b/>
            <sz val="9"/>
            <color indexed="81"/>
            <rFont val="Tahoma"/>
            <family val="2"/>
          </rPr>
          <t>Robin Frederick:</t>
        </r>
        <r>
          <rPr>
            <sz val="9"/>
            <color indexed="81"/>
            <rFont val="Tahoma"/>
            <family val="2"/>
          </rPr>
          <t xml:space="preserve">
All free store donations are added under re-used items… 
DONE</t>
        </r>
      </text>
    </comment>
    <comment ref="A16" authorId="0" shapeId="0" xr:uid="{33692D5F-7432-45A0-A656-09DB8BB4E02C}">
      <text>
        <r>
          <rPr>
            <b/>
            <sz val="9"/>
            <color indexed="81"/>
            <rFont val="Tahoma"/>
            <charset val="1"/>
          </rPr>
          <t>Robin Frederick:</t>
        </r>
        <r>
          <rPr>
            <sz val="9"/>
            <color indexed="81"/>
            <rFont val="Tahoma"/>
            <charset val="1"/>
          </rPr>
          <t xml:space="preserve">
Done</t>
        </r>
      </text>
    </comment>
    <comment ref="E17" authorId="3" shapeId="0" xr:uid="{B6B4CDC2-419D-4FB7-ABD8-12A5B7171FCE}">
      <text>
        <r>
          <rPr>
            <b/>
            <sz val="9"/>
            <color indexed="81"/>
            <rFont val="Tahoma"/>
            <family val="2"/>
          </rPr>
          <t>Justin Mog:</t>
        </r>
        <r>
          <rPr>
            <sz val="9"/>
            <color indexed="81"/>
            <rFont val="Tahoma"/>
            <family val="2"/>
          </rPr>
          <t xml:space="preserve">
Average Printer Cartidge weights 2.5 pounds. Source: http://ecycler.com/2011/01/20/ink-and-toner-cartridge-recycling-guide/</t>
        </r>
      </text>
    </comment>
    <comment ref="F17" authorId="4" shapeId="0" xr:uid="{9B5C2B02-70CA-419C-B578-95E363B7C280}">
      <text>
        <r>
          <rPr>
            <b/>
            <sz val="9"/>
            <color indexed="81"/>
            <rFont val="Tahoma"/>
            <family val="2"/>
          </rPr>
          <t>Mog,Justin M:</t>
        </r>
        <r>
          <rPr>
            <sz val="9"/>
            <color indexed="81"/>
            <rFont val="Tahoma"/>
            <family val="2"/>
          </rPr>
          <t xml:space="preserve">
2021 coash ash figure unavailable, but we know that 2021 was the last year coal was burned at HSC Central Plant.</t>
        </r>
      </text>
    </comment>
    <comment ref="A20" authorId="0" shapeId="0" xr:uid="{B5F4D4F7-BEFE-49F4-AE1E-675843DAE7BA}">
      <text>
        <r>
          <rPr>
            <b/>
            <sz val="9"/>
            <color indexed="81"/>
            <rFont val="Tahoma"/>
            <family val="2"/>
          </rPr>
          <t>Robin Frederick:</t>
        </r>
        <r>
          <rPr>
            <sz val="9"/>
            <color indexed="81"/>
            <rFont val="Tahoma"/>
            <family val="2"/>
          </rPr>
          <t xml:space="preserve">
Emailed christy asking for data 5/9</t>
        </r>
      </text>
    </comment>
    <comment ref="K20" authorId="0" shapeId="0" xr:uid="{EBDB2ABD-5822-416E-A57B-C35810B1CE8C}">
      <text>
        <r>
          <rPr>
            <b/>
            <sz val="9"/>
            <color indexed="81"/>
            <rFont val="Tahoma"/>
            <family val="2"/>
          </rPr>
          <t>Robin Frederick:</t>
        </r>
        <r>
          <rPr>
            <sz val="9"/>
            <color indexed="81"/>
            <rFont val="Tahoma"/>
            <family val="2"/>
          </rPr>
          <t xml:space="preserve">
trend anaylsis 2018-2021
</t>
        </r>
      </text>
    </comment>
    <comment ref="A22" authorId="0" shapeId="0" xr:uid="{C6DCA26F-42B2-46D6-B8F4-2A4936FDBCEB}">
      <text>
        <r>
          <rPr>
            <b/>
            <sz val="9"/>
            <color indexed="81"/>
            <rFont val="Tahoma"/>
            <family val="2"/>
          </rPr>
          <t>Robin Frederick:</t>
        </r>
        <r>
          <rPr>
            <sz val="9"/>
            <color indexed="81"/>
            <rFont val="Tahoma"/>
            <family val="2"/>
          </rPr>
          <t xml:space="preserve">
emailed 5/9</t>
        </r>
      </text>
    </comment>
    <comment ref="K22" authorId="0" shapeId="0" xr:uid="{A73661CE-D17C-4A4E-954A-D64AA1E26153}">
      <text>
        <r>
          <rPr>
            <b/>
            <sz val="9"/>
            <color indexed="81"/>
            <rFont val="Tahoma"/>
            <family val="2"/>
          </rPr>
          <t>Robin Frederick:</t>
        </r>
        <r>
          <rPr>
            <sz val="9"/>
            <color indexed="81"/>
            <rFont val="Tahoma"/>
            <family val="2"/>
          </rPr>
          <t xml:space="preserve">
Trend Anaylsis- 2018-2021</t>
        </r>
      </text>
    </comment>
    <comment ref="A23" authorId="0" shapeId="0" xr:uid="{9BFF3E6D-5548-4466-8A34-8BCADA465E22}">
      <text>
        <r>
          <rPr>
            <b/>
            <sz val="9"/>
            <color indexed="81"/>
            <rFont val="Tahoma"/>
            <family val="2"/>
          </rPr>
          <t>Robin Frederick:</t>
        </r>
        <r>
          <rPr>
            <sz val="9"/>
            <color indexed="81"/>
            <rFont val="Tahoma"/>
            <family val="2"/>
          </rPr>
          <t xml:space="preserve">
Asked for data 5/9</t>
        </r>
      </text>
    </comment>
    <comment ref="B23" authorId="0" shapeId="0" xr:uid="{7294B393-854C-48E5-A82F-B902F51E70B5}">
      <text>
        <r>
          <rPr>
            <b/>
            <sz val="9"/>
            <color indexed="81"/>
            <rFont val="Tahoma"/>
            <family val="2"/>
          </rPr>
          <t>Robin Frederick:</t>
        </r>
        <r>
          <rPr>
            <sz val="9"/>
            <color indexed="81"/>
            <rFont val="Tahoma"/>
            <family val="2"/>
          </rPr>
          <t xml:space="preserve">
Trend anaylsis 2018-2021</t>
        </r>
      </text>
    </comment>
    <comment ref="C23" authorId="0" shapeId="0" xr:uid="{302E62F7-3D97-4D63-8EF8-F163F0725C5E}">
      <text>
        <r>
          <rPr>
            <b/>
            <sz val="9"/>
            <color indexed="81"/>
            <rFont val="Tahoma"/>
            <family val="2"/>
          </rPr>
          <t>Robin Frederick:</t>
        </r>
        <r>
          <rPr>
            <sz val="9"/>
            <color indexed="81"/>
            <rFont val="Tahoma"/>
            <family val="2"/>
          </rPr>
          <t xml:space="preserve">
2021 30920 total, created an outlier, removed it and figured out this total</t>
        </r>
      </text>
    </comment>
    <comment ref="K23" authorId="0" shapeId="0" xr:uid="{844B0F04-8CA5-416B-AD27-1AFCB4E74F4F}">
      <text>
        <r>
          <rPr>
            <b/>
            <sz val="9"/>
            <color indexed="81"/>
            <rFont val="Tahoma"/>
            <family val="2"/>
          </rPr>
          <t>Robin Frederick:</t>
        </r>
        <r>
          <rPr>
            <sz val="9"/>
            <color indexed="81"/>
            <rFont val="Tahoma"/>
            <family val="2"/>
          </rPr>
          <t xml:space="preserve">
Trend anayslsis 2018-2021</t>
        </r>
      </text>
    </comment>
    <comment ref="E25" authorId="0" shapeId="0" xr:uid="{1B0E2B37-208E-43A3-B2E6-E5D50B18949D}">
      <text>
        <r>
          <rPr>
            <b/>
            <sz val="9"/>
            <color indexed="81"/>
            <rFont val="Tahoma"/>
            <family val="2"/>
          </rPr>
          <t>Robin Frederick:</t>
        </r>
        <r>
          <rPr>
            <sz val="9"/>
            <color indexed="81"/>
            <rFont val="Tahoma"/>
            <family val="2"/>
          </rPr>
          <t xml:space="preserve">
Trend anaylsis 2018-2021
</t>
        </r>
      </text>
    </comment>
    <comment ref="G26" authorId="0" shapeId="0" xr:uid="{6CC18FE2-C970-407E-A152-9B68080B7D0F}">
      <text>
        <r>
          <rPr>
            <b/>
            <sz val="9"/>
            <color indexed="81"/>
            <rFont val="Tahoma"/>
            <family val="2"/>
          </rPr>
          <t>Robin Frederick:</t>
        </r>
        <r>
          <rPr>
            <sz val="9"/>
            <color indexed="81"/>
            <rFont val="Tahoma"/>
            <family val="2"/>
          </rPr>
          <t xml:space="preserve">
trend anaylsis 2018-2021</t>
        </r>
      </text>
    </comment>
    <comment ref="D27" authorId="0" shapeId="0" xr:uid="{BCBECF29-1B9F-4404-BAAC-51B6CD43178C}">
      <text>
        <r>
          <rPr>
            <b/>
            <sz val="9"/>
            <color indexed="81"/>
            <rFont val="Tahoma"/>
            <family val="2"/>
          </rPr>
          <t>Robin Frederick:</t>
        </r>
        <r>
          <rPr>
            <sz val="9"/>
            <color indexed="81"/>
            <rFont val="Tahoma"/>
            <family val="2"/>
          </rPr>
          <t xml:space="preserve">
Partner Composting Sites (Oxmoor Food Literacy Project and Blackcare Nature Conservancy)</t>
        </r>
      </text>
    </comment>
    <comment ref="A28" authorId="0" shapeId="0" xr:uid="{08E6F740-B406-424B-A797-47E824E2C646}">
      <text>
        <r>
          <rPr>
            <b/>
            <sz val="9"/>
            <color indexed="81"/>
            <rFont val="Tahoma"/>
            <family val="2"/>
          </rPr>
          <t>Robin Frederick:</t>
        </r>
        <r>
          <rPr>
            <sz val="9"/>
            <color indexed="81"/>
            <rFont val="Tahoma"/>
            <family val="2"/>
          </rPr>
          <t xml:space="preserve">
emailed 5/9 Daniel and Luis Bavaresco</t>
        </r>
      </text>
    </comment>
    <comment ref="K28" authorId="4" shapeId="0" xr:uid="{C75BC7F1-44A6-4C87-B88E-F742658698FC}">
      <text>
        <r>
          <rPr>
            <b/>
            <sz val="9"/>
            <color indexed="81"/>
            <rFont val="Tahoma"/>
            <family val="2"/>
          </rPr>
          <t>Mog,Justin M:</t>
        </r>
        <r>
          <rPr>
            <sz val="9"/>
            <color indexed="81"/>
            <rFont val="Tahoma"/>
            <family val="2"/>
          </rPr>
          <t xml:space="preserve">
Lab animal bedding waste is now used as landfill cover by WM.</t>
        </r>
      </text>
    </comment>
    <comment ref="E32" authorId="3" shapeId="0" xr:uid="{029E5514-83BE-41E5-AB94-BE8D9ECBDD1C}">
      <text>
        <r>
          <rPr>
            <b/>
            <sz val="9"/>
            <color indexed="81"/>
            <rFont val="Tahoma"/>
            <family val="2"/>
          </rPr>
          <t>Justin Mog:</t>
        </r>
        <r>
          <rPr>
            <sz val="9"/>
            <color indexed="81"/>
            <rFont val="Tahoma"/>
            <family val="2"/>
          </rPr>
          <t xml:space="preserve">
Assuming avg weight of tires we collect on campus being about 15 lbs. They are typically smaller tires than passenger car tires which weigh on average 20 lbs used.</t>
        </r>
      </text>
    </comment>
    <comment ref="P42" authorId="5" shapeId="0" xr:uid="{E64D863C-AE44-4EF5-8400-4AD4C1A7D3E4}">
      <text>
        <t>[Threaded comment]
Your version of Excel allows you to read this threaded comment; however, any edits to it will get removed if the file is opened in a newer version of Excel. Learn more: https://go.microsoft.com/fwlink/?linkid=870924
Comment:
    Possible new category</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Robin Frederick</author>
    <author>tc={385826DC-157B-4B91-A1B1-AC7D9F3FE986}</author>
  </authors>
  <commentList>
    <comment ref="A3" authorId="0" shapeId="0" xr:uid="{932FA9F3-D636-46E4-928E-CB81B596EFA7}">
      <text>
        <r>
          <rPr>
            <b/>
            <sz val="9"/>
            <color indexed="81"/>
            <rFont val="Tahoma"/>
            <family val="2"/>
          </rPr>
          <t>Robin Frederick:</t>
        </r>
        <r>
          <rPr>
            <sz val="9"/>
            <color indexed="81"/>
            <rFont val="Tahoma"/>
            <family val="2"/>
          </rPr>
          <t xml:space="preserve">
 Provided by Greg</t>
        </r>
      </text>
    </comment>
    <comment ref="A6" authorId="0" shapeId="0" xr:uid="{D947246D-CE97-43A3-901A-F6326E3FFC9E}">
      <text>
        <r>
          <rPr>
            <b/>
            <sz val="9"/>
            <color indexed="81"/>
            <rFont val="Tahoma"/>
            <family val="2"/>
          </rPr>
          <t>Robin Frederick:</t>
        </r>
        <r>
          <rPr>
            <sz val="9"/>
            <color indexed="81"/>
            <rFont val="Tahoma"/>
            <family val="2"/>
          </rPr>
          <t xml:space="preserve">
Ask Lauren to provide this addtionally</t>
        </r>
      </text>
    </comment>
    <comment ref="A12" authorId="1" shapeId="0" xr:uid="{385826DC-157B-4B91-A1B1-AC7D9F3FE986}">
      <text>
        <t>[Threaded comment]
Your version of Excel allows you to read this threaded comment; however, any edits to it will get removed if the file is opened in a newer version of Excel. Learn more: https://go.microsoft.com/fwlink/?linkid=870924
Comment:
    Provides reports that include all categories that we collect data for in one report.
Reply:
    Provides Phases of C+D (construction &amp; debris) reports, total similar items together, and report that way. For instance, all types of concrete, masonry, millings &amp; stone should be reported together under "concrete"</t>
      </text>
    </comment>
    <comment ref="A14" authorId="0" shapeId="0" xr:uid="{F1365284-A30D-4471-BA0E-87BC93953828}">
      <text>
        <r>
          <rPr>
            <b/>
            <sz val="9"/>
            <color indexed="81"/>
            <rFont val="Tahoma"/>
            <family val="2"/>
          </rPr>
          <t>Robin Frederick:</t>
        </r>
        <r>
          <rPr>
            <sz val="9"/>
            <color indexed="81"/>
            <rFont val="Tahoma"/>
            <family val="2"/>
          </rPr>
          <t xml:space="preserve">
All free store donations are added under re-used items… 
DONE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Robin Frederick</author>
  </authors>
  <commentList>
    <comment ref="C4" authorId="0" shapeId="0" xr:uid="{9B1849F1-4CA9-4CC4-8CBF-0E6A0E9C745A}">
      <text>
        <r>
          <rPr>
            <b/>
            <sz val="9"/>
            <color indexed="81"/>
            <rFont val="Tahoma"/>
            <family val="2"/>
          </rPr>
          <t>Robin Frederick:</t>
        </r>
        <r>
          <rPr>
            <sz val="9"/>
            <color indexed="81"/>
            <rFont val="Tahoma"/>
            <family val="2"/>
          </rPr>
          <t xml:space="preserve">
Contact changes every year</t>
        </r>
      </text>
    </comment>
    <comment ref="C11" authorId="0" shapeId="0" xr:uid="{5B11D47B-6BF0-4B5E-99B6-85524D4314BE}">
      <text>
        <r>
          <rPr>
            <b/>
            <sz val="9"/>
            <color indexed="81"/>
            <rFont val="Tahoma"/>
            <family val="2"/>
          </rPr>
          <t>Robin Frederick:</t>
        </r>
        <r>
          <rPr>
            <sz val="9"/>
            <color indexed="81"/>
            <rFont val="Tahoma"/>
            <family val="2"/>
          </rPr>
          <t xml:space="preserve">
don’t mention Justin, just tell her you’re helping Greg Schetler with his report…if she doesn’t respond</t>
        </r>
      </text>
    </comment>
    <comment ref="E12" authorId="0" shapeId="0" xr:uid="{C1FBC0F6-953A-47A0-A704-4E7B1A1DB665}">
      <text>
        <r>
          <rPr>
            <b/>
            <sz val="9"/>
            <color indexed="81"/>
            <rFont val="Tahoma"/>
            <family val="2"/>
          </rPr>
          <t>Robin Frederick:</t>
        </r>
        <r>
          <rPr>
            <sz val="9"/>
            <color indexed="81"/>
            <rFont val="Tahoma"/>
            <family val="2"/>
          </rPr>
          <t xml:space="preserve">
Prefers text</t>
        </r>
      </text>
    </comment>
  </commentList>
</comments>
</file>

<file path=xl/sharedStrings.xml><?xml version="1.0" encoding="utf-8"?>
<sst xmlns="http://schemas.openxmlformats.org/spreadsheetml/2006/main" count="356" uniqueCount="197">
  <si>
    <t>Increase</t>
  </si>
  <si>
    <t>Decrease</t>
  </si>
  <si>
    <t>New</t>
  </si>
  <si>
    <t>Source</t>
  </si>
  <si>
    <t>Aluminum</t>
  </si>
  <si>
    <t>Cardboard</t>
  </si>
  <si>
    <t>Scrap Metal</t>
  </si>
  <si>
    <t>Printer Cartridges (quantity)</t>
  </si>
  <si>
    <t>Coal Ash</t>
  </si>
  <si>
    <t>Glass</t>
  </si>
  <si>
    <t>Re-used Items</t>
  </si>
  <si>
    <t>Lamps</t>
  </si>
  <si>
    <t>Wood</t>
  </si>
  <si>
    <t>Cooking Oil</t>
  </si>
  <si>
    <t>UofL PPD</t>
  </si>
  <si>
    <t>DEHS</t>
  </si>
  <si>
    <t>Rumpke</t>
  </si>
  <si>
    <t>WestRock</t>
  </si>
  <si>
    <t>Campus Housing</t>
  </si>
  <si>
    <t>Purchasing</t>
  </si>
  <si>
    <t>Barnes</t>
  </si>
  <si>
    <t>Waste Management</t>
  </si>
  <si>
    <t>Aramark</t>
  </si>
  <si>
    <t>UPDC</t>
  </si>
  <si>
    <t>Free Store</t>
  </si>
  <si>
    <t>Athletics</t>
  </si>
  <si>
    <t>TOTAL:</t>
  </si>
  <si>
    <t>Paper</t>
  </si>
  <si>
    <t>Plastic</t>
  </si>
  <si>
    <t>Compost</t>
  </si>
  <si>
    <t>Tires (quantity)</t>
  </si>
  <si>
    <t>Waste Petroleum Products</t>
  </si>
  <si>
    <t>E-Scrap</t>
  </si>
  <si>
    <t>Batteries</t>
  </si>
  <si>
    <t>Ballasts</t>
  </si>
  <si>
    <t>Concrete</t>
  </si>
  <si>
    <t>Landfilled Garbage</t>
  </si>
  <si>
    <t>Republic</t>
  </si>
  <si>
    <t xml:space="preserve">Republic Construction </t>
  </si>
  <si>
    <t>ELSB</t>
  </si>
  <si>
    <t>Calendar Year</t>
  </si>
  <si>
    <t>Total Waste Generated (lbs.)</t>
  </si>
  <si>
    <t>Total Lanfilled (lbs.)</t>
  </si>
  <si>
    <t>Total Recycled (lbs.)</t>
  </si>
  <si>
    <t>Diverted from Landfill</t>
  </si>
  <si>
    <t>Diversion Rate w/o Coal Ash</t>
  </si>
  <si>
    <t>Diversion Rate w/o Construction</t>
  </si>
  <si>
    <t xml:space="preserve"> </t>
  </si>
  <si>
    <t>2008</t>
  </si>
  <si>
    <t>2007</t>
  </si>
  <si>
    <t>2006</t>
  </si>
  <si>
    <t>TOTALS:</t>
  </si>
  <si>
    <t xml:space="preserve">Tires </t>
  </si>
  <si>
    <t xml:space="preserve">Printer Cartridges </t>
  </si>
  <si>
    <t>Food Recovery</t>
  </si>
  <si>
    <t>UofL Physical Plant (scrap metal)</t>
  </si>
  <si>
    <t>Name</t>
  </si>
  <si>
    <t>Department/Title</t>
  </si>
  <si>
    <t>Email</t>
  </si>
  <si>
    <t>Phone Number</t>
  </si>
  <si>
    <t>Data Categories</t>
  </si>
  <si>
    <t>Tuesday Dhaw</t>
  </si>
  <si>
    <t>tuesday.shaw@louisville.edu</t>
  </si>
  <si>
    <t>Student Director</t>
  </si>
  <si>
    <t>Greg Schetler</t>
  </si>
  <si>
    <t>Grounds Superintendent</t>
  </si>
  <si>
    <t>502-387-0707</t>
  </si>
  <si>
    <t>gregory.schetler@louisville.edu</t>
  </si>
  <si>
    <t>DEHS (hazardous materials, batteries, lamps, etc.)</t>
  </si>
  <si>
    <t xml:space="preserve"> Cathy Price</t>
  </si>
  <si>
    <t>Hazardous Waste Coordinator</t>
  </si>
  <si>
    <t>cathy.price@louisville.edu</t>
  </si>
  <si>
    <t>Derek Carpenter</t>
  </si>
  <si>
    <t>Recycling Specialist</t>
  </si>
  <si>
    <t>derek.carpenter@rumpke.com</t>
  </si>
  <si>
    <t>502-568-3800 x7531</t>
  </si>
  <si>
    <t>Secondary Phone Number - Cell</t>
  </si>
  <si>
    <t>502-377-5029</t>
  </si>
  <si>
    <t>WestRock (Republic hauls for them)</t>
  </si>
  <si>
    <t>Laura Veldman</t>
  </si>
  <si>
    <t>laura.veldman@westrock.com</t>
  </si>
  <si>
    <t>Recycle Plant Buyer</t>
  </si>
  <si>
    <t>Republic (landfill, recycling, and maybe compost)</t>
  </si>
  <si>
    <t>Christy McDaniel</t>
  </si>
  <si>
    <t>CMcDaniel@republicservices.com</t>
  </si>
  <si>
    <t>Campus Housing (reused items)</t>
  </si>
  <si>
    <t>william.bible@louisville.edu</t>
  </si>
  <si>
    <t>Associate Director of Housing Facilities</t>
  </si>
  <si>
    <t>William (Billy) Bible</t>
  </si>
  <si>
    <t>Purchasing (Surplus items reused; e-waste recycled; printer cartridges recycled)</t>
  </si>
  <si>
    <t>Lisa Ennis</t>
  </si>
  <si>
    <t>lisa.ennis@louisville.edu</t>
  </si>
  <si>
    <t>Director, Auxiliary Services &amp; Asset Management</t>
  </si>
  <si>
    <t>Secondary Contact</t>
  </si>
  <si>
    <t>Ulous Grigsby</t>
  </si>
  <si>
    <t>ulous.grigsby@louisville.edu</t>
  </si>
  <si>
    <t>Manager, Materials Inventory/Asset Management</t>
  </si>
  <si>
    <t>Title/Department</t>
  </si>
  <si>
    <t>Contact</t>
  </si>
  <si>
    <t xml:space="preserve">Brian Barnes </t>
  </si>
  <si>
    <t>Co-op  Composting &amp; Blackacre</t>
  </si>
  <si>
    <t>Director of EcoReps and Co-owner of Co-op Composting</t>
  </si>
  <si>
    <t>logician@hyrusa.com</t>
  </si>
  <si>
    <t>502-338-1338</t>
  </si>
  <si>
    <t>Waste Management (22 Athletics waste and HSC animal bedding waste which goes to the landfill)</t>
  </si>
  <si>
    <t>Daniel Kafoure</t>
  </si>
  <si>
    <t>dkafoure@wm.com</t>
  </si>
  <si>
    <t>Account Manager</t>
  </si>
  <si>
    <t>Aramark ((in addition to re-used items and cooking oil, ask for food donation numbers and add to new FOOD RECOVERY column)</t>
  </si>
  <si>
    <t>Lindsay Klingenschmidt</t>
  </si>
  <si>
    <t>klingenschmidt-lindsay@aramark.com</t>
  </si>
  <si>
    <t>UofL Dining (Aramark) Sustainability Coordinator</t>
  </si>
  <si>
    <t>UPDC (landfill and recycling of all construction/demolition wastes – concrete, wood, scrap metal, reused materials like brick)</t>
  </si>
  <si>
    <t>charles.ames@louisville.edu</t>
  </si>
  <si>
    <t>Emily Minnis</t>
  </si>
  <si>
    <t>emily.minnis@louisville.edu</t>
  </si>
  <si>
    <t>Athletics (most numbers would come from their waste haulers, but ask him for estimated weights for things like wood pallet reuse; e-waste recycling of old score boards, etc.)</t>
  </si>
  <si>
    <t xml:space="preserve"> Andrew McClung</t>
  </si>
  <si>
    <t xml:space="preserve">andrew.mcclung@louisville.edu 
 </t>
  </si>
  <si>
    <t>Space Utilization Coordinator</t>
  </si>
  <si>
    <t>Manager</t>
  </si>
  <si>
    <t>Assistant Athletic Director for Stadium &amp; Facility Operations</t>
  </si>
  <si>
    <t xml:space="preserve">Contact Info </t>
  </si>
  <si>
    <t>Food Recovery Network</t>
  </si>
  <si>
    <t xml:space="preserve">Composting </t>
  </si>
  <si>
    <t>Anica</t>
  </si>
  <si>
    <t>Free Store: 2022 - 2,241 lbs</t>
  </si>
  <si>
    <r>
      <rPr>
        <b/>
        <sz val="14"/>
        <color rgb="FFFF0000"/>
        <rFont val="Calibri"/>
        <family val="2"/>
        <scheme val="minor"/>
      </rPr>
      <t>2023</t>
    </r>
    <r>
      <rPr>
        <sz val="11"/>
        <color theme="1"/>
        <rFont val="Calibri"/>
        <family val="2"/>
        <scheme val="minor"/>
      </rPr>
      <t>: Free Store data</t>
    </r>
  </si>
  <si>
    <t xml:space="preserve">Andrew: Athletics </t>
  </si>
  <si>
    <t>Good afternoon!  We reused over 500 plastic pallets from the stadium property within the last year.  We have a program with Pepsi Co and Standard Sales (beer vendor) where they come and pick up their plastic pallets for reuse.  We do not have a wood recycling reuse program.  There is a gentleman in a truck that drives around our properties to pick these items up.  I know he takes them to a place where he gets a few bucks for each pallet, but after that I’m not real sure what happens to them.  As for the scoreboard recycling, we were able to recycle 10,000lbs of metal from this project.   We have not recycled anything else within the last year</t>
  </si>
  <si>
    <t>Complete</t>
  </si>
  <si>
    <t>Animal bedding is counted as waste, they don't compost it (the used to use it as their cover, ever so many feet in the landfill the landfill is required to put organic material ontop of garage. They no longer let them do that.  CONSIDERED Landfill garbage</t>
  </si>
  <si>
    <t>CY 2023 Recycling Report Numbers</t>
  </si>
  <si>
    <t>Used Batteries:  5,034 lbs</t>
  </si>
  <si>
    <t>Used Lamps:       21,750 lbs             </t>
  </si>
  <si>
    <t>Chemical Waste (for fuel blending):  29,150 lbs</t>
  </si>
  <si>
    <t>CY 2022 Recycling Report Numbers</t>
  </si>
  <si>
    <t>Used Batteries:  9,513 lbs </t>
  </si>
  <si>
    <t>Used Lamps:      22,319  lbs          </t>
  </si>
  <si>
    <t>Other:  lead aprons         191 lbs</t>
  </si>
  <si>
    <t>Chemical Waste (for fuel blending):  20,745 lbs</t>
  </si>
  <si>
    <t>Emailed</t>
  </si>
  <si>
    <t>Campus Housing: Donald Head, William Bible</t>
  </si>
  <si>
    <t>Purchasing: Lisa Ennis</t>
  </si>
  <si>
    <t xml:space="preserve">Questions: </t>
  </si>
  <si>
    <t xml:space="preserve"> Difference between the two charts?</t>
  </si>
  <si>
    <t>DEHS - What is chemical waste and lead aprons considered as?</t>
  </si>
  <si>
    <t>Carrier Whitmore</t>
  </si>
  <si>
    <t>carrie.whitmore@louisville.edu</t>
  </si>
  <si>
    <t>Associate Director, Planning, Design and Construction</t>
  </si>
  <si>
    <t xml:space="preserve">Charles Ames </t>
  </si>
  <si>
    <t xml:space="preserve">Anica? </t>
  </si>
  <si>
    <t>create new category</t>
  </si>
  <si>
    <t>PPD- Scrap metal? 30-yard dumpster, weight that comes from surplus e.g. metal desks (metal dumpster)</t>
  </si>
  <si>
    <t>UPDC- metal category</t>
  </si>
  <si>
    <t>concrete and amonry</t>
  </si>
  <si>
    <t>Shredded number- number I need from them  - classified documents, sensitive, cartridges</t>
  </si>
  <si>
    <t xml:space="preserve">Physcal Plant:  Metal from: rennovation jobs, boiler e.g. used  </t>
  </si>
  <si>
    <t>Type of paper: shredded - classified documents, sensitive etc.</t>
  </si>
  <si>
    <t>E-waste</t>
  </si>
  <si>
    <t>Caterogies Each Source Reports On</t>
  </si>
  <si>
    <t xml:space="preserve">Emailed Cathy asking what it is </t>
  </si>
  <si>
    <t>Collects Sheet Iron</t>
  </si>
  <si>
    <t xml:space="preserve">Barnes </t>
  </si>
  <si>
    <t xml:space="preserve"> On-Campus Composting </t>
  </si>
  <si>
    <t>Total Landfill weight</t>
  </si>
  <si>
    <t>Provided by Greg, asked for individual numbers - Rumpke, WestRock, Republic Services, Waste Management,</t>
  </si>
  <si>
    <t>Purchasing: Lisa Ennis: Greg will speak with Lisa</t>
  </si>
  <si>
    <t>Updates</t>
  </si>
  <si>
    <t>Data Needs</t>
  </si>
  <si>
    <t>Campus housing</t>
  </si>
  <si>
    <t>Paper, plastic, alumnium, cardboard, glass</t>
  </si>
  <si>
    <t>Landfill Garbage - Total, but need individual</t>
  </si>
  <si>
    <t>Recycling</t>
  </si>
  <si>
    <t xml:space="preserve">total weight, using an average of the previous two years </t>
  </si>
  <si>
    <t>Catherine Wibbels &lt;catherine.wibbels@louisville.edu&gt;</t>
  </si>
  <si>
    <t>Housing</t>
  </si>
  <si>
    <t>Surplus - look into surplus, purchasing</t>
  </si>
  <si>
    <t xml:space="preserve">Rep, Sustainability Libaries, work with them. Dean of library </t>
  </si>
  <si>
    <t xml:space="preserve">Elaine, dining operations committee, GRA certification for Ville grill. Re-assessing, </t>
  </si>
  <si>
    <t>Westrock Contacts</t>
  </si>
  <si>
    <t>Karen Brown, Plant Buyer</t>
  </si>
  <si>
    <t>E:  karen.a.brown@westrock.com</t>
  </si>
  <si>
    <t>M:  502-275-1019</t>
  </si>
  <si>
    <t>Bailey Rogers, General Manager</t>
  </si>
  <si>
    <t>E:  bailey.rogers@westrock.com</t>
  </si>
  <si>
    <t>M:  615-957-6840</t>
  </si>
  <si>
    <t>Kim Martinez, Sr. Manager, Recycle Plant Buyer</t>
  </si>
  <si>
    <t>E:  kimberley.martinez@westrock.com</t>
  </si>
  <si>
    <t>M:  502-418-3304</t>
  </si>
  <si>
    <t>Waste Management Accounts</t>
  </si>
  <si>
    <t>Here are the UL Animal Bedding accounts we service. We do have a few of the housing units as well.</t>
  </si>
  <si>
    <t>169-131109  U OF L ANIMAL BEDDING UNIT 1   319 ABRAHAM FLEXNER WAY </t>
  </si>
  <si>
    <t>169-131134  U OF L ANIMAL BEDDING UNIT 2   319 ABRAHAM FLEXNER WAY </t>
  </si>
  <si>
    <t>169-131136  U OF L ANIMAL BEDDING UNIT 3   620 E MUHAMMAD ALI BLVD </t>
  </si>
  <si>
    <t>169-293475  U OF L ANIMAL BEDDING UNIT 4   580 S PRESTON ST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</si>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</sst>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9"/>
      <name val="Arial"/>
      <family val="2"/>
    </font>
    <font>
      <sz val="8"/>
      <name val="Arial"/>
      <family val="2"/>
    </font>
    <font>
      <b/>
      <sz val="14"/>
      <name val="Arial"/>
      <family val="2"/>
    </font>
    <font>
      <sz val="8"/>
      <color rgb="FFFF0000"/>
      <name val="Arial"/>
      <family val="2"/>
    </font>
    <font>
      <sz val="8"/>
      <color rgb="FFFFFF00"/>
      <name val="Arial"/>
      <family val="2"/>
    </font>
    <font>
      <sz val="8"/>
      <color rgb="FF00B050"/>
      <name val="Arial"/>
      <family val="2"/>
    </font>
    <font>
      <b/>
      <sz val="14"/>
      <color rgb="FFFF0000"/>
      <name val="Arial"/>
      <family val="2"/>
    </font>
    <font>
      <b/>
      <sz val="8"/>
      <name val="Arial"/>
      <family val="2"/>
    </font>
    <font>
      <sz val="8"/>
      <color theme="1"/>
      <name val="Arial"/>
      <family val="2"/>
    </font>
    <font>
      <b/>
      <sz val="9"/>
      <color indexed="81"/>
      <name val="Tahoma"/>
      <family val="2"/>
    </font>
    <font>
      <sz val="9"/>
      <color indexed="81"/>
      <name val="Tahoma"/>
      <family val="2"/>
    </font>
    <font>
      <sz val="9"/>
      <name val="Arial"/>
      <family val="2"/>
    </font>
    <font>
      <b/>
      <u/>
      <sz val="9"/>
      <name val="Arial"/>
      <family val="2"/>
    </font>
    <font>
      <b/>
      <u/>
      <sz val="9"/>
      <color theme="1"/>
      <name val="Arial"/>
      <family val="2"/>
    </font>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11"/>
      <color rgb="FF000000"/>
      <name val="Calibri"/>
      <family val="2"/>
      <scheme val="minor"/>
    </font>
    <font>
      <sz val="9"/>
      <color rgb="FF000000"/>
      <name val="Arial"/>
      <family val="2"/>
    </font>
    <font>
      <b/>
      <sz val="11"/>
      <color rgb="FFFF0000"/>
      <name val="Calibri"/>
      <family val="2"/>
      <scheme val="minor"/>
    </font>
    <font>
      <b/>
      <sz val="14"/>
      <color rgb="FFFF0000"/>
      <name val="Calibri"/>
      <family val="2"/>
      <scheme val="minor"/>
    </font>
    <font>
      <b/>
      <sz val="11"/>
      <name val="Calibri"/>
      <family val="2"/>
      <scheme val="minor"/>
    </font>
    <font>
      <sz val="9"/>
      <color indexed="81"/>
      <name val="Tahoma"/>
      <charset val="1"/>
    </font>
    <font>
      <b/>
      <sz val="9"/>
      <color indexed="81"/>
      <name val="Tahoma"/>
      <charset val="1"/>
    </font>
    <font>
      <b/>
      <sz val="8"/>
      <color theme="1"/>
      <name val="Arial"/>
      <family val="2"/>
    </font>
    <font>
      <b/>
      <sz val="12"/>
      <color theme="1"/>
      <name val="Calibri"/>
      <family val="2"/>
      <scheme val="minor"/>
    </font>
    <font>
      <b/>
      <sz val="11"/>
      <name val="Arial"/>
      <family val="2"/>
    </font>
    <font>
      <sz val="11"/>
      <name val="Arial"/>
      <family val="2"/>
    </font>
    <font>
      <b/>
      <sz val="11"/>
      <color theme="1"/>
      <name val="Arial"/>
      <family val="2"/>
    </font>
    <font>
      <b/>
      <sz val="10"/>
      <color rgb="FF000000"/>
      <name val="Calibri"/>
      <family val="2"/>
      <scheme val="minor"/>
    </font>
    <font>
      <u/>
      <sz val="11"/>
      <color theme="1"/>
      <name val="Calibri"/>
      <family val="2"/>
      <scheme val="minor"/>
    </font>
    <font>
      <sz val="10"/>
      <color rgb="FF0D0D0D"/>
      <name val="Segoe UI"/>
      <family val="2"/>
    </font>
  </fonts>
  <fills count="1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0"/>
        <bgColor theme="4" tint="0.59999389629810485"/>
      </patternFill>
    </fill>
    <fill>
      <patternFill patternType="solid">
        <fgColor rgb="FFFF00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2F2F2"/>
        <bgColor rgb="FF000000"/>
      </patternFill>
    </fill>
    <fill>
      <patternFill patternType="solid">
        <fgColor theme="7" tint="0.39997558519241921"/>
        <bgColor indexed="64"/>
      </patternFill>
    </fill>
    <fill>
      <patternFill patternType="solid">
        <fgColor theme="9"/>
        <bgColor indexed="64"/>
      </patternFill>
    </fill>
    <fill>
      <patternFill patternType="solid">
        <fgColor rgb="FFFFFF00"/>
        <bgColor rgb="FF99FF66"/>
      </patternFill>
    </fill>
    <fill>
      <patternFill patternType="solid">
        <fgColor theme="5"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5" fillId="0" borderId="0" applyFont="0" applyFill="0" applyBorder="0" applyAlignment="0" applyProtection="0"/>
    <xf numFmtId="0" fontId="18" fillId="0" borderId="0" applyNumberFormat="0" applyFill="0" applyBorder="0" applyAlignment="0" applyProtection="0"/>
  </cellStyleXfs>
  <cellXfs count="110">
    <xf numFmtId="0" fontId="0" fillId="0" borderId="0" xfId="0"/>
    <xf numFmtId="0" fontId="1" fillId="2" borderId="1" xfId="0" applyFont="1" applyFill="1" applyBorder="1" applyAlignment="1">
      <alignment horizontal="center" vertical="center"/>
    </xf>
    <xf numFmtId="3" fontId="2"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4" fillId="4"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xf>
    <xf numFmtId="3" fontId="8" fillId="0" borderId="1" xfId="0" applyNumberFormat="1" applyFont="1" applyBorder="1" applyAlignment="1">
      <alignment horizontal="center" vertical="center" wrapText="1"/>
    </xf>
    <xf numFmtId="3" fontId="8"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0" fontId="13" fillId="0" borderId="1" xfId="0" applyFont="1" applyBorder="1" applyAlignment="1">
      <alignment horizontal="center" vertical="center" wrapText="1"/>
    </xf>
    <xf numFmtId="0" fontId="12" fillId="0" borderId="0" xfId="0" applyFont="1" applyAlignment="1">
      <alignment horizontal="center" vertical="center"/>
    </xf>
    <xf numFmtId="0" fontId="16" fillId="0" borderId="0" xfId="0" applyFont="1" applyAlignment="1">
      <alignment horizontal="left" vertical="center"/>
    </xf>
    <xf numFmtId="3" fontId="2" fillId="2" borderId="1" xfId="0" applyNumberFormat="1" applyFont="1" applyFill="1" applyBorder="1" applyAlignment="1">
      <alignment horizontal="center" vertical="center"/>
    </xf>
    <xf numFmtId="0" fontId="16" fillId="0" borderId="0" xfId="0" applyFont="1"/>
    <xf numFmtId="164" fontId="2" fillId="2" borderId="1" xfId="0" applyNumberFormat="1" applyFont="1" applyFill="1" applyBorder="1" applyAlignment="1">
      <alignment horizontal="center" vertical="center" wrapText="1"/>
    </xf>
    <xf numFmtId="0" fontId="2" fillId="0" borderId="0" xfId="0" applyFont="1" applyAlignment="1">
      <alignment horizontal="center" vertical="center"/>
    </xf>
    <xf numFmtId="164" fontId="2" fillId="0" borderId="1"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center"/>
    </xf>
    <xf numFmtId="0" fontId="8" fillId="0" borderId="1" xfId="0" applyFont="1" applyBorder="1" applyAlignment="1">
      <alignment horizontal="center"/>
    </xf>
    <xf numFmtId="3"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wrapText="1"/>
    </xf>
    <xf numFmtId="0" fontId="14" fillId="5" borderId="1" xfId="0" applyFont="1" applyFill="1" applyBorder="1" applyAlignment="1">
      <alignment horizontal="center" vertical="center" wrapText="1"/>
    </xf>
    <xf numFmtId="3" fontId="9" fillId="0" borderId="1" xfId="0" applyNumberFormat="1" applyFont="1" applyBorder="1" applyAlignment="1">
      <alignment horizontal="center" vertical="center" wrapText="1"/>
    </xf>
    <xf numFmtId="3" fontId="9" fillId="4" borderId="1" xfId="0" applyNumberFormat="1" applyFont="1" applyFill="1" applyBorder="1" applyAlignment="1">
      <alignment horizontal="center" vertical="center" wrapText="1"/>
    </xf>
    <xf numFmtId="3" fontId="8" fillId="0" borderId="0" xfId="0" applyNumberFormat="1" applyFont="1" applyAlignment="1">
      <alignment horizontal="center" vertical="center" wrapText="1"/>
    </xf>
    <xf numFmtId="3" fontId="1" fillId="2" borderId="1" xfId="0" applyNumberFormat="1" applyFont="1" applyFill="1" applyBorder="1" applyAlignment="1">
      <alignment horizontal="center" vertical="center"/>
    </xf>
    <xf numFmtId="0" fontId="8" fillId="0" borderId="0" xfId="0" applyFont="1" applyAlignment="1">
      <alignment horizontal="center" vertical="center" wrapText="1"/>
    </xf>
    <xf numFmtId="0" fontId="1" fillId="6" borderId="1" xfId="0" applyFont="1" applyFill="1" applyBorder="1" applyAlignment="1">
      <alignment horizontal="center" vertical="center"/>
    </xf>
    <xf numFmtId="3" fontId="1" fillId="3" borderId="1" xfId="0" applyNumberFormat="1"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3" fontId="8" fillId="6" borderId="1" xfId="0" applyNumberFormat="1" applyFont="1" applyFill="1" applyBorder="1" applyAlignment="1">
      <alignment horizontal="center" vertical="center" wrapText="1"/>
    </xf>
    <xf numFmtId="3" fontId="1" fillId="6" borderId="1"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164" fontId="2" fillId="6" borderId="1" xfId="0" applyNumberFormat="1" applyFont="1" applyFill="1" applyBorder="1" applyAlignment="1">
      <alignment horizontal="center" vertical="center" wrapText="1"/>
    </xf>
    <xf numFmtId="164" fontId="9" fillId="6" borderId="1" xfId="0" applyNumberFormat="1" applyFont="1" applyFill="1" applyBorder="1" applyAlignment="1">
      <alignment horizontal="center" vertical="center" wrapText="1"/>
    </xf>
    <xf numFmtId="164" fontId="9" fillId="5" borderId="1" xfId="1"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17" fillId="7" borderId="0" xfId="0" applyFont="1" applyFill="1"/>
    <xf numFmtId="0" fontId="18" fillId="0" borderId="0" xfId="2"/>
    <xf numFmtId="0" fontId="0" fillId="0" borderId="0" xfId="0" applyAlignment="1">
      <alignment wrapText="1"/>
    </xf>
    <xf numFmtId="0" fontId="19" fillId="0" borderId="0" xfId="0" applyFont="1"/>
    <xf numFmtId="0" fontId="18" fillId="0" borderId="0" xfId="2" applyAlignment="1">
      <alignment wrapText="1"/>
    </xf>
    <xf numFmtId="0" fontId="0" fillId="0" borderId="0" xfId="0" applyAlignment="1">
      <alignment horizontal="left" vertical="top" wrapText="1"/>
    </xf>
    <xf numFmtId="0" fontId="0" fillId="0" borderId="1" xfId="0" applyBorder="1"/>
    <xf numFmtId="3" fontId="2" fillId="8" borderId="1" xfId="0" applyNumberFormat="1" applyFont="1" applyFill="1" applyBorder="1" applyAlignment="1">
      <alignment horizontal="center" vertical="center" wrapText="1"/>
    </xf>
    <xf numFmtId="3" fontId="2" fillId="9" borderId="1" xfId="0" applyNumberFormat="1" applyFont="1" applyFill="1" applyBorder="1" applyAlignment="1">
      <alignment horizontal="center" vertical="center" wrapText="1"/>
    </xf>
    <xf numFmtId="0" fontId="21" fillId="0" borderId="0" xfId="0" applyFont="1"/>
    <xf numFmtId="0" fontId="23" fillId="3" borderId="1" xfId="0" applyFont="1" applyFill="1" applyBorder="1"/>
    <xf numFmtId="0" fontId="0" fillId="3" borderId="0" xfId="0" applyFill="1"/>
    <xf numFmtId="0" fontId="0" fillId="7" borderId="0" xfId="0" applyFill="1"/>
    <xf numFmtId="3" fontId="2" fillId="7" borderId="1" xfId="0" applyNumberFormat="1" applyFont="1" applyFill="1" applyBorder="1" applyAlignment="1">
      <alignment horizontal="center" vertical="center" wrapText="1"/>
    </xf>
    <xf numFmtId="0" fontId="17" fillId="7" borderId="1" xfId="0" applyFont="1" applyFill="1" applyBorder="1"/>
    <xf numFmtId="3" fontId="8" fillId="7" borderId="1" xfId="0" applyNumberFormat="1" applyFont="1" applyFill="1" applyBorder="1" applyAlignment="1">
      <alignment horizontal="center" vertical="center" wrapText="1"/>
    </xf>
    <xf numFmtId="0" fontId="0" fillId="7" borderId="1" xfId="0" applyFill="1" applyBorder="1"/>
    <xf numFmtId="0" fontId="23" fillId="7" borderId="1" xfId="0" applyFont="1" applyFill="1" applyBorder="1"/>
    <xf numFmtId="3" fontId="2" fillId="10" borderId="1" xfId="0" applyNumberFormat="1" applyFont="1" applyFill="1" applyBorder="1" applyAlignment="1">
      <alignment horizontal="center" vertical="center" wrapText="1"/>
    </xf>
    <xf numFmtId="3" fontId="9" fillId="10" borderId="1" xfId="0" applyNumberFormat="1" applyFont="1" applyFill="1" applyBorder="1" applyAlignment="1">
      <alignment horizontal="center" vertical="center" wrapText="1"/>
    </xf>
    <xf numFmtId="3" fontId="8" fillId="10" borderId="1" xfId="0" applyNumberFormat="1" applyFont="1" applyFill="1" applyBorder="1" applyAlignment="1">
      <alignment horizontal="center" vertical="center" wrapText="1"/>
    </xf>
    <xf numFmtId="0" fontId="0" fillId="10" borderId="1" xfId="0" applyFill="1" applyBorder="1"/>
    <xf numFmtId="0" fontId="17" fillId="10" borderId="1" xfId="0" applyFont="1" applyFill="1" applyBorder="1"/>
    <xf numFmtId="3" fontId="26" fillId="10" borderId="1" xfId="0" applyNumberFormat="1" applyFont="1" applyFill="1" applyBorder="1" applyAlignment="1">
      <alignment horizontal="center" vertical="center" wrapText="1"/>
    </xf>
    <xf numFmtId="0" fontId="17" fillId="0" borderId="0" xfId="0" applyFont="1"/>
    <xf numFmtId="0" fontId="17" fillId="7" borderId="0" xfId="0" applyFont="1" applyFill="1" applyAlignment="1">
      <alignment wrapText="1"/>
    </xf>
    <xf numFmtId="0" fontId="20" fillId="11" borderId="3" xfId="0" applyFont="1" applyFill="1" applyBorder="1" applyAlignment="1">
      <alignment horizontal="right" vertical="center" wrapText="1"/>
    </xf>
    <xf numFmtId="4" fontId="20" fillId="11" borderId="4" xfId="0" applyNumberFormat="1" applyFont="1" applyFill="1" applyBorder="1" applyAlignment="1">
      <alignment horizontal="right" vertical="center" wrapText="1"/>
    </xf>
    <xf numFmtId="0" fontId="20" fillId="11" borderId="4" xfId="0" applyFont="1" applyFill="1" applyBorder="1" applyAlignment="1">
      <alignment horizontal="right" vertical="center" wrapText="1"/>
    </xf>
    <xf numFmtId="4" fontId="20" fillId="11" borderId="5" xfId="0" applyNumberFormat="1" applyFont="1" applyFill="1" applyBorder="1" applyAlignment="1">
      <alignment horizontal="right" vertical="center" wrapText="1"/>
    </xf>
    <xf numFmtId="0" fontId="20" fillId="11" borderId="5" xfId="0" applyFont="1" applyFill="1" applyBorder="1" applyAlignment="1">
      <alignment horizontal="right" vertical="center" wrapText="1"/>
    </xf>
    <xf numFmtId="3" fontId="28" fillId="0" borderId="1" xfId="0" applyNumberFormat="1" applyFont="1" applyBorder="1" applyAlignment="1">
      <alignment horizontal="center" vertical="center" wrapText="1"/>
    </xf>
    <xf numFmtId="3" fontId="28" fillId="4" borderId="1" xfId="0" applyNumberFormat="1" applyFont="1" applyFill="1" applyBorder="1" applyAlignment="1">
      <alignment horizontal="center" vertical="center" wrapText="1"/>
    </xf>
    <xf numFmtId="3" fontId="29" fillId="0" borderId="1" xfId="0" applyNumberFormat="1" applyFont="1" applyBorder="1" applyAlignment="1">
      <alignment horizontal="center" vertical="center" wrapText="1"/>
    </xf>
    <xf numFmtId="3" fontId="29" fillId="4" borderId="1" xfId="0" applyNumberFormat="1" applyFont="1" applyFill="1" applyBorder="1" applyAlignment="1">
      <alignment horizontal="center" vertical="center" wrapText="1"/>
    </xf>
    <xf numFmtId="3" fontId="29" fillId="0" borderId="0" xfId="0" applyNumberFormat="1" applyFont="1" applyAlignment="1">
      <alignment horizontal="center" vertical="center" wrapText="1"/>
    </xf>
    <xf numFmtId="3" fontId="28" fillId="12" borderId="1" xfId="0" applyNumberFormat="1" applyFont="1" applyFill="1" applyBorder="1" applyAlignment="1">
      <alignment horizontal="center" vertical="center" wrapText="1"/>
    </xf>
    <xf numFmtId="3" fontId="29" fillId="12" borderId="1" xfId="0" applyNumberFormat="1" applyFont="1" applyFill="1" applyBorder="1" applyAlignment="1">
      <alignment horizontal="center" vertical="center" wrapText="1"/>
    </xf>
    <xf numFmtId="3" fontId="30" fillId="12" borderId="1" xfId="0" applyNumberFormat="1" applyFont="1" applyFill="1" applyBorder="1" applyAlignment="1">
      <alignment horizontal="center" vertical="center" wrapText="1"/>
    </xf>
    <xf numFmtId="0" fontId="17" fillId="12" borderId="1" xfId="0" applyFont="1" applyFill="1" applyBorder="1"/>
    <xf numFmtId="0" fontId="23" fillId="12" borderId="1" xfId="0" applyFont="1" applyFill="1" applyBorder="1"/>
    <xf numFmtId="3" fontId="29" fillId="4" borderId="1" xfId="0" applyNumberFormat="1" applyFont="1" applyFill="1" applyBorder="1" applyAlignment="1">
      <alignment horizontal="left" vertical="center" wrapText="1"/>
    </xf>
    <xf numFmtId="3" fontId="28" fillId="0" borderId="8" xfId="0" applyNumberFormat="1" applyFont="1" applyBorder="1" applyAlignment="1">
      <alignment horizontal="center" vertical="center" wrapText="1"/>
    </xf>
    <xf numFmtId="3" fontId="28" fillId="4" borderId="8" xfId="0" applyNumberFormat="1" applyFont="1" applyFill="1" applyBorder="1" applyAlignment="1">
      <alignment horizontal="center" vertical="center" wrapText="1"/>
    </xf>
    <xf numFmtId="0" fontId="0" fillId="0" borderId="8" xfId="0" applyBorder="1"/>
    <xf numFmtId="3" fontId="29" fillId="4" borderId="7" xfId="0" applyNumberFormat="1" applyFont="1" applyFill="1" applyBorder="1" applyAlignment="1">
      <alignment horizontal="center" vertical="center" wrapText="1"/>
    </xf>
    <xf numFmtId="3" fontId="29" fillId="0" borderId="7" xfId="0" applyNumberFormat="1" applyFont="1" applyBorder="1" applyAlignment="1">
      <alignment horizontal="center" vertical="center" wrapText="1"/>
    </xf>
    <xf numFmtId="0" fontId="0" fillId="0" borderId="7" xfId="0" applyBorder="1"/>
    <xf numFmtId="3" fontId="31" fillId="0" borderId="0" xfId="0" applyNumberFormat="1" applyFont="1"/>
    <xf numFmtId="0" fontId="17" fillId="0" borderId="0" xfId="0" applyFont="1" applyAlignment="1">
      <alignment wrapText="1"/>
    </xf>
    <xf numFmtId="0" fontId="17" fillId="4" borderId="0" xfId="0" applyFont="1" applyFill="1" applyAlignment="1">
      <alignment horizontal="center"/>
    </xf>
    <xf numFmtId="0" fontId="32" fillId="0" borderId="0" xfId="0" applyFont="1"/>
    <xf numFmtId="0" fontId="33" fillId="0" borderId="0" xfId="0" applyFont="1"/>
    <xf numFmtId="3" fontId="2" fillId="13" borderId="1" xfId="0" applyNumberFormat="1" applyFont="1" applyFill="1" applyBorder="1" applyAlignment="1">
      <alignment horizontal="center" vertical="center" wrapText="1"/>
    </xf>
    <xf numFmtId="3" fontId="8" fillId="1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xf>
    <xf numFmtId="0" fontId="20" fillId="14" borderId="2" xfId="0" applyFont="1" applyFill="1" applyBorder="1"/>
    <xf numFmtId="3" fontId="2" fillId="15" borderId="1" xfId="0" applyNumberFormat="1" applyFont="1" applyFill="1" applyBorder="1" applyAlignment="1">
      <alignment horizontal="center" vertical="center" wrapText="1"/>
    </xf>
    <xf numFmtId="3" fontId="1" fillId="13" borderId="1" xfId="0" applyNumberFormat="1"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0" fontId="27" fillId="12" borderId="6" xfId="0"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UofL Landfill Diversion Rate</a:t>
            </a:r>
          </a:p>
        </c:rich>
      </c:tx>
      <c:layout>
        <c:manualLayout>
          <c:xMode val="edge"/>
          <c:yMode val="edge"/>
          <c:x val="0.16748177748767956"/>
          <c:y val="0.16782274352330578"/>
        </c:manualLayout>
      </c:layout>
      <c:overlay val="0"/>
      <c:spPr>
        <a:solidFill>
          <a:schemeClr val="bg1"/>
        </a:solidFill>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1"/>
          <c:order val="0"/>
          <c:tx>
            <c:strRef>
              <c:f>'UofL Recycling Report'!$A$36</c:f>
              <c:strCache>
                <c:ptCount val="1"/>
                <c:pt idx="0">
                  <c:v>Calendar Year</c:v>
                </c:pt>
              </c:strCache>
            </c:strRef>
          </c:tx>
          <c:spPr>
            <a:solidFill>
              <a:srgbClr val="FF0000"/>
            </a:solidFill>
          </c:spPr>
          <c:invertIfNegative val="0"/>
          <c:dLbls>
            <c:dLbl>
              <c:idx val="7"/>
              <c:layout>
                <c:manualLayout>
                  <c:x val="2.1382255934912412E-7"/>
                  <c:y val="-1.2509772233493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9C-4139-9DFC-3592A6EB5EF8}"/>
                </c:ext>
              </c:extLst>
            </c:dLbl>
            <c:dLbl>
              <c:idx val="8"/>
              <c:layout>
                <c:manualLayout>
                  <c:x val="-8.90868596881948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BA-4E75-8CB3-5A2A26951776}"/>
                </c:ext>
              </c:extLst>
            </c:dLbl>
            <c:dLbl>
              <c:idx val="9"/>
              <c:layout>
                <c:manualLayout>
                  <c:x val="-8.90868596881959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D7-43F8-AE58-A60DD9778DD0}"/>
                </c:ext>
              </c:extLst>
            </c:dLbl>
            <c:dLbl>
              <c:idx val="11"/>
              <c:layout>
                <c:manualLayout>
                  <c:x val="-8.90868596881954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97-4753-994A-18A0D41DB11D}"/>
                </c:ext>
              </c:extLst>
            </c:dLbl>
            <c:dLbl>
              <c:idx val="12"/>
              <c:layout>
                <c:manualLayout>
                  <c:x val="-5.9388901554343022E-3"/>
                  <c:y val="4.4780292722074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9C-4139-9DFC-3592A6EB5EF8}"/>
                </c:ext>
              </c:extLst>
            </c:dLbl>
            <c:dLbl>
              <c:idx val="13"/>
              <c:layout>
                <c:manualLayout>
                  <c:x val="-5.6846865628558145E-3"/>
                  <c:y val="1.3146752761917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BA-4E75-8CB3-5A2A26951776}"/>
                </c:ext>
              </c:extLst>
            </c:dLbl>
            <c:dLbl>
              <c:idx val="14"/>
              <c:layout>
                <c:manualLayout>
                  <c:x val="2.1382255934912412E-7"/>
                  <c:y val="-8.0317006165249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D7-43F8-AE58-A60DD9778DD0}"/>
                </c:ext>
              </c:extLst>
            </c:dLbl>
            <c:dLbl>
              <c:idx val="16"/>
              <c:layout>
                <c:manualLayout>
                  <c:x val="-5.9388901554343568E-3"/>
                  <c:y val="4.4780292722074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D7-43F8-AE58-A60DD9778DD0}"/>
                </c:ext>
              </c:extLst>
            </c:dLbl>
            <c:numFmt formatCode="0%" sourceLinked="0"/>
            <c:spPr>
              <a:noFill/>
              <a:ln>
                <a:noFill/>
              </a:ln>
              <a:effectLst/>
            </c:spPr>
            <c:txPr>
              <a:bodyPr wrap="square" lIns="38100" tIns="19050" rIns="38100" bIns="19050" anchor="ctr">
                <a:spAutoFit/>
              </a:bodyPr>
              <a:lstStyle/>
              <a:p>
                <a:pPr>
                  <a:defRPr sz="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'UofL Recycling Report'!$A$37:$A$54</c:f>
              <c:strCache>
                <c:ptCount val="18"/>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strCache>
            </c:strRef>
          </c:cat>
          <c:val>
            <c:numRef>
              <c:f>'UofL Recycling Report'!$E$37:$E$54</c:f>
              <c:numCache>
                <c:formatCode>0.0%</c:formatCode>
                <c:ptCount val="18"/>
                <c:pt idx="0">
                  <c:v>0.40559371514745907</c:v>
                </c:pt>
                <c:pt idx="1">
                  <c:v>0.5871038093596127</c:v>
                </c:pt>
                <c:pt idx="2">
                  <c:v>0.55202244920195298</c:v>
                </c:pt>
                <c:pt idx="3">
                  <c:v>0.43041862328581704</c:v>
                </c:pt>
                <c:pt idx="4">
                  <c:v>0.53284637435784532</c:v>
                </c:pt>
                <c:pt idx="5">
                  <c:v>0.77779548889212646</c:v>
                </c:pt>
                <c:pt idx="6">
                  <c:v>0.78758565426738469</c:v>
                </c:pt>
                <c:pt idx="7">
                  <c:v>0.42650939683506611</c:v>
                </c:pt>
                <c:pt idx="8">
                  <c:v>0.36579524144164172</c:v>
                </c:pt>
                <c:pt idx="9">
                  <c:v>0.47422683254263825</c:v>
                </c:pt>
                <c:pt idx="10">
                  <c:v>0.55717431705043385</c:v>
                </c:pt>
                <c:pt idx="11">
                  <c:v>0.39883981251338307</c:v>
                </c:pt>
                <c:pt idx="12">
                  <c:v>0.43161533744408287</c:v>
                </c:pt>
                <c:pt idx="13">
                  <c:v>0.44769336355104294</c:v>
                </c:pt>
                <c:pt idx="14">
                  <c:v>0.44314012043108142</c:v>
                </c:pt>
                <c:pt idx="15">
                  <c:v>0.31536449214163592</c:v>
                </c:pt>
                <c:pt idx="16">
                  <c:v>0.29273809849323112</c:v>
                </c:pt>
                <c:pt idx="17">
                  <c:v>0.31433260888321013</c:v>
                </c:pt>
              </c:numCache>
            </c:numRef>
          </c:val>
          <c:extLst>
            <c:ext xmlns:c16="http://schemas.microsoft.com/office/drawing/2014/chart" uri="{C3380CC4-5D6E-409C-BE32-E72D297353CC}">
              <c16:uniqueId val="{00000008-1241-4D6F-93A2-38162DCB2E78}"/>
            </c:ext>
          </c:extLst>
        </c:ser>
        <c:dLbls>
          <c:showLegendKey val="0"/>
          <c:showVal val="0"/>
          <c:showCatName val="0"/>
          <c:showSerName val="0"/>
          <c:showPercent val="0"/>
          <c:showBubbleSize val="0"/>
        </c:dLbls>
        <c:gapWidth val="74"/>
        <c:gapDepth val="0"/>
        <c:shape val="box"/>
        <c:axId val="308344112"/>
        <c:axId val="308349152"/>
        <c:axId val="0"/>
      </c:bar3DChart>
      <c:catAx>
        <c:axId val="308344112"/>
        <c:scaling>
          <c:orientation val="maxMin"/>
        </c:scaling>
        <c:delete val="0"/>
        <c:axPos val="b"/>
        <c:title>
          <c:tx>
            <c:rich>
              <a:bodyPr/>
              <a:lstStyle/>
              <a:p>
                <a:pPr>
                  <a:defRPr/>
                </a:pPr>
                <a:r>
                  <a:rPr lang="en-US"/>
                  <a:t>Calendar Year</a:t>
                </a:r>
              </a:p>
            </c:rich>
          </c:tx>
          <c:overlay val="0"/>
        </c:title>
        <c:numFmt formatCode="General" sourceLinked="1"/>
        <c:majorTickMark val="none"/>
        <c:minorTickMark val="none"/>
        <c:tickLblPos val="nextTo"/>
        <c:txPr>
          <a:bodyPr/>
          <a:lstStyle/>
          <a:p>
            <a:pPr>
              <a:defRPr b="1"/>
            </a:pPr>
            <a:endParaRPr lang="en-US"/>
          </a:p>
        </c:txPr>
        <c:crossAx val="308349152"/>
        <c:crosses val="autoZero"/>
        <c:auto val="1"/>
        <c:lblAlgn val="ctr"/>
        <c:lblOffset val="100"/>
        <c:noMultiLvlLbl val="0"/>
      </c:catAx>
      <c:valAx>
        <c:axId val="308349152"/>
        <c:scaling>
          <c:orientation val="minMax"/>
          <c:max val="1"/>
          <c:min val="0"/>
        </c:scaling>
        <c:delete val="0"/>
        <c:axPos val="r"/>
        <c:title>
          <c:tx>
            <c:rich>
              <a:bodyPr/>
              <a:lstStyle/>
              <a:p>
                <a:pPr>
                  <a:defRPr/>
                </a:pPr>
                <a:r>
                  <a:rPr lang="en-US"/>
                  <a:t>Percent UofL Waste</a:t>
                </a:r>
                <a:r>
                  <a:rPr lang="en-US" baseline="0"/>
                  <a:t> Diverted from the Landfill</a:t>
                </a:r>
                <a:endParaRPr lang="en-US"/>
              </a:p>
            </c:rich>
          </c:tx>
          <c:overlay val="0"/>
        </c:title>
        <c:numFmt formatCode="0%" sourceLinked="0"/>
        <c:majorTickMark val="out"/>
        <c:minorTickMark val="none"/>
        <c:tickLblPos val="nextTo"/>
        <c:txPr>
          <a:bodyPr/>
          <a:lstStyle/>
          <a:p>
            <a:pPr>
              <a:defRPr b="1"/>
            </a:pPr>
            <a:endParaRPr lang="en-US"/>
          </a:p>
        </c:txPr>
        <c:crossAx val="308344112"/>
        <c:crosses val="autoZero"/>
        <c:crossBetween val="between"/>
      </c:valAx>
      <c:spPr>
        <a:blipFill>
          <a:blip xmlns:r="http://schemas.openxmlformats.org/officeDocument/2006/relationships" r:embed="rId1"/>
          <a:tile tx="0" ty="0" sx="100000" sy="100000" flip="none" algn="tl"/>
        </a:blipFill>
        <a:ln>
          <a:solidFill>
            <a:schemeClr val="tx1"/>
          </a:solid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Solid Waste Generated at UofL</a:t>
            </a:r>
          </a:p>
        </c:rich>
      </c:tx>
      <c:layout>
        <c:manualLayout>
          <c:xMode val="edge"/>
          <c:yMode val="edge"/>
          <c:x val="0.18508318990246703"/>
          <c:y val="1.2957562655937125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1"/>
          <c:order val="0"/>
          <c:tx>
            <c:strRef>
              <c:f>'UofL Recycling Report'!$A$36</c:f>
              <c:strCache>
                <c:ptCount val="1"/>
                <c:pt idx="0">
                  <c:v>Calendar Year</c:v>
                </c:pt>
              </c:strCache>
            </c:strRef>
          </c:tx>
          <c:spPr>
            <a:blipFill>
              <a:blip xmlns:r="http://schemas.openxmlformats.org/officeDocument/2006/relationships" r:embed="rId1"/>
              <a:tile tx="0" ty="0" sx="100000" sy="100000" flip="none" algn="tl"/>
            </a:blipFill>
          </c:spPr>
          <c:invertIfNegative val="0"/>
          <c:cat>
            <c:strRef>
              <c:f>'UofL Recycling Report'!$A$37:$A$54</c:f>
              <c:strCache>
                <c:ptCount val="18"/>
                <c:pt idx="0">
                  <c:v>2022</c:v>
                </c:pt>
                <c:pt idx="1">
                  <c:v>2021</c:v>
                </c:pt>
                <c:pt idx="2">
                  <c:v>2020</c:v>
                </c:pt>
                <c:pt idx="3">
                  <c:v>2019</c:v>
                </c:pt>
                <c:pt idx="4">
                  <c:v>2018</c:v>
                </c:pt>
                <c:pt idx="5">
                  <c:v>2017</c:v>
                </c:pt>
                <c:pt idx="6">
                  <c:v>2016</c:v>
                </c:pt>
                <c:pt idx="7">
                  <c:v>2015</c:v>
                </c:pt>
                <c:pt idx="8">
                  <c:v>2014</c:v>
                </c:pt>
                <c:pt idx="9">
                  <c:v>2013</c:v>
                </c:pt>
                <c:pt idx="10">
                  <c:v>2012</c:v>
                </c:pt>
                <c:pt idx="11">
                  <c:v>2011</c:v>
                </c:pt>
                <c:pt idx="12">
                  <c:v>2010</c:v>
                </c:pt>
                <c:pt idx="13">
                  <c:v>2009</c:v>
                </c:pt>
                <c:pt idx="14">
                  <c:v>2008</c:v>
                </c:pt>
                <c:pt idx="15">
                  <c:v>2007</c:v>
                </c:pt>
                <c:pt idx="16">
                  <c:v>2006</c:v>
                </c:pt>
                <c:pt idx="17">
                  <c:v>2005</c:v>
                </c:pt>
              </c:strCache>
            </c:strRef>
          </c:cat>
          <c:val>
            <c:numRef>
              <c:f>'UofL Recycling Report'!$B$37:$B$54</c:f>
              <c:numCache>
                <c:formatCode>#,##0</c:formatCode>
                <c:ptCount val="18"/>
                <c:pt idx="0">
                  <c:v>4806859</c:v>
                </c:pt>
                <c:pt idx="1">
                  <c:v>4823733.716</c:v>
                </c:pt>
                <c:pt idx="2">
                  <c:v>6956862</c:v>
                </c:pt>
                <c:pt idx="3">
                  <c:v>8541964.675999999</c:v>
                </c:pt>
                <c:pt idx="4">
                  <c:v>12217590.459999999</c:v>
                </c:pt>
                <c:pt idx="5">
                  <c:v>29868250.5</c:v>
                </c:pt>
                <c:pt idx="6">
                  <c:v>25941496.469999999</c:v>
                </c:pt>
                <c:pt idx="7">
                  <c:v>9632871</c:v>
                </c:pt>
                <c:pt idx="8">
                  <c:v>8286081</c:v>
                </c:pt>
                <c:pt idx="9">
                  <c:v>9431786</c:v>
                </c:pt>
                <c:pt idx="10">
                  <c:v>8680436</c:v>
                </c:pt>
                <c:pt idx="11">
                  <c:v>8023186</c:v>
                </c:pt>
                <c:pt idx="12">
                  <c:v>9127127</c:v>
                </c:pt>
                <c:pt idx="13">
                  <c:v>9594815</c:v>
                </c:pt>
                <c:pt idx="14">
                  <c:v>8011387</c:v>
                </c:pt>
                <c:pt idx="15">
                  <c:v>6796580</c:v>
                </c:pt>
                <c:pt idx="16">
                  <c:v>6180709</c:v>
                </c:pt>
                <c:pt idx="17">
                  <c:v>5841672</c:v>
                </c:pt>
              </c:numCache>
            </c:numRef>
          </c:val>
          <c:extLst>
            <c:ext xmlns:c16="http://schemas.microsoft.com/office/drawing/2014/chart" uri="{C3380CC4-5D6E-409C-BE32-E72D297353CC}">
              <c16:uniqueId val="{00000000-B7C6-4484-8372-8A011DF57180}"/>
            </c:ext>
          </c:extLst>
        </c:ser>
        <c:dLbls>
          <c:showLegendKey val="0"/>
          <c:showVal val="0"/>
          <c:showCatName val="0"/>
          <c:showSerName val="0"/>
          <c:showPercent val="0"/>
          <c:showBubbleSize val="0"/>
        </c:dLbls>
        <c:gapWidth val="53"/>
        <c:gapDepth val="0"/>
        <c:shape val="cylinder"/>
        <c:axId val="308348592"/>
        <c:axId val="308344672"/>
        <c:axId val="0"/>
      </c:bar3DChart>
      <c:catAx>
        <c:axId val="308348592"/>
        <c:scaling>
          <c:orientation val="maxMin"/>
        </c:scaling>
        <c:delete val="0"/>
        <c:axPos val="b"/>
        <c:title>
          <c:tx>
            <c:rich>
              <a:bodyPr/>
              <a:lstStyle/>
              <a:p>
                <a:pPr>
                  <a:defRPr sz="1400"/>
                </a:pPr>
                <a:r>
                  <a:rPr lang="en-US" sz="1400"/>
                  <a:t>Calendar Year</a:t>
                </a:r>
              </a:p>
            </c:rich>
          </c:tx>
          <c:overlay val="0"/>
        </c:title>
        <c:numFmt formatCode="General" sourceLinked="0"/>
        <c:majorTickMark val="none"/>
        <c:minorTickMark val="none"/>
        <c:tickLblPos val="nextTo"/>
        <c:txPr>
          <a:bodyPr/>
          <a:lstStyle/>
          <a:p>
            <a:pPr>
              <a:defRPr b="1"/>
            </a:pPr>
            <a:endParaRPr lang="en-US"/>
          </a:p>
        </c:txPr>
        <c:crossAx val="308344672"/>
        <c:crosses val="autoZero"/>
        <c:auto val="1"/>
        <c:lblAlgn val="ctr"/>
        <c:lblOffset val="100"/>
        <c:noMultiLvlLbl val="0"/>
      </c:catAx>
      <c:valAx>
        <c:axId val="308344672"/>
        <c:scaling>
          <c:orientation val="minMax"/>
        </c:scaling>
        <c:delete val="0"/>
        <c:axPos val="r"/>
        <c:title>
          <c:tx>
            <c:rich>
              <a:bodyPr/>
              <a:lstStyle/>
              <a:p>
                <a:pPr>
                  <a:defRPr sz="1400"/>
                </a:pPr>
                <a:r>
                  <a:rPr lang="en-US" sz="1400" baseline="0"/>
                  <a:t>Pounds per Year</a:t>
                </a:r>
                <a:endParaRPr lang="en-US" sz="1400"/>
              </a:p>
            </c:rich>
          </c:tx>
          <c:overlay val="0"/>
        </c:title>
        <c:numFmt formatCode="#,##0" sourceLinked="1"/>
        <c:majorTickMark val="out"/>
        <c:minorTickMark val="none"/>
        <c:tickLblPos val="nextTo"/>
        <c:txPr>
          <a:bodyPr/>
          <a:lstStyle/>
          <a:p>
            <a:pPr>
              <a:defRPr b="1"/>
            </a:pPr>
            <a:endParaRPr lang="en-US"/>
          </a:p>
        </c:txPr>
        <c:crossAx val="308348592"/>
        <c:crosses val="autoZero"/>
        <c:crossBetween val="between"/>
      </c:valAx>
    </c:plotArea>
    <c:plotVisOnly val="1"/>
    <c:dispBlanksAs val="gap"/>
    <c:showDLblsOverMax val="0"/>
  </c:chart>
  <c:spPr>
    <a:blipFill>
      <a:blip xmlns:r="http://schemas.openxmlformats.org/officeDocument/2006/relationships" r:embed="rId2"/>
      <a:tile tx="0" ty="0" sx="100000" sy="100000" flip="none" algn="tl"/>
    </a:blip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dk1">
                    <a:lumMod val="75000"/>
                    <a:lumOff val="25000"/>
                  </a:schemeClr>
                </a:solidFill>
                <a:latin typeface="+mn-lt"/>
                <a:ea typeface="+mn-ea"/>
                <a:cs typeface="+mn-cs"/>
              </a:defRPr>
            </a:pPr>
            <a:r>
              <a:rPr lang="en-US" sz="2000"/>
              <a:t>UofL</a:t>
            </a:r>
            <a:r>
              <a:rPr lang="en-US" sz="2000" baseline="0"/>
              <a:t> Waste Stream 2022</a:t>
            </a:r>
          </a:p>
        </c:rich>
      </c:tx>
      <c:layout>
        <c:manualLayout>
          <c:xMode val="edge"/>
          <c:yMode val="edge"/>
          <c:x val="0.65857261285703517"/>
          <c:y val="0.2612633879157347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0.12811472836752291"/>
          <c:y val="2.399436722261962E-2"/>
          <c:w val="0.48906366921182093"/>
          <c:h val="0.70471674671080242"/>
        </c:manualLayout>
      </c:layout>
      <c:doughnutChart>
        <c:varyColors val="1"/>
        <c:ser>
          <c:idx val="0"/>
          <c:order val="0"/>
          <c:explosion val="31"/>
          <c:dPt>
            <c:idx val="0"/>
            <c:bubble3D val="0"/>
            <c:explosion val="2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878-4C51-AA47-C63C950C8C22}"/>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878-4C51-AA47-C63C950C8C22}"/>
              </c:ext>
            </c:extLst>
          </c:dPt>
          <c:dPt>
            <c:idx val="2"/>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878-4C51-AA47-C63C950C8C22}"/>
              </c:ext>
            </c:extLst>
          </c:dPt>
          <c:dPt>
            <c:idx val="3"/>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78F3-422C-8D71-ABCACC0DD1C0}"/>
              </c:ext>
            </c:extLst>
          </c:dPt>
          <c:dPt>
            <c:idx val="4"/>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78F3-422C-8D71-ABCACC0DD1C0}"/>
              </c:ext>
            </c:extLst>
          </c:dPt>
          <c:dPt>
            <c:idx val="5"/>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78F3-422C-8D71-ABCACC0DD1C0}"/>
              </c:ext>
            </c:extLst>
          </c:dPt>
          <c:dPt>
            <c:idx val="6"/>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78F3-422C-8D71-ABCACC0DD1C0}"/>
              </c:ext>
            </c:extLst>
          </c:dPt>
          <c:dPt>
            <c:idx val="7"/>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8F3-422C-8D71-ABCACC0DD1C0}"/>
              </c:ext>
            </c:extLst>
          </c:dPt>
          <c:dPt>
            <c:idx val="8"/>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8F3-422C-8D71-ABCACC0DD1C0}"/>
              </c:ext>
            </c:extLst>
          </c:dPt>
          <c:dPt>
            <c:idx val="9"/>
            <c:bubble3D val="0"/>
            <c:spPr>
              <a:solidFill>
                <a:schemeClr val="accent6">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78F3-422C-8D71-ABCACC0DD1C0}"/>
              </c:ext>
            </c:extLst>
          </c:dPt>
          <c:dPt>
            <c:idx val="10"/>
            <c:bubble3D val="0"/>
            <c:spPr>
              <a:solidFill>
                <a:schemeClr val="accent5">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8F3-422C-8D71-ABCACC0DD1C0}"/>
              </c:ext>
            </c:extLst>
          </c:dPt>
          <c:dPt>
            <c:idx val="11"/>
            <c:bubble3D val="0"/>
            <c:spPr>
              <a:solidFill>
                <a:schemeClr val="accent4">
                  <a:lumMod val="8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78F3-422C-8D71-ABCACC0DD1C0}"/>
              </c:ext>
            </c:extLst>
          </c:dPt>
          <c:dPt>
            <c:idx val="12"/>
            <c:bubble3D val="0"/>
            <c:spPr>
              <a:solidFill>
                <a:schemeClr val="accent6">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8F3-422C-8D71-ABCACC0DD1C0}"/>
              </c:ext>
            </c:extLst>
          </c:dPt>
          <c:dPt>
            <c:idx val="13"/>
            <c:bubble3D val="0"/>
            <c:spPr>
              <a:solidFill>
                <a:schemeClr val="accent5">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78F3-422C-8D71-ABCACC0DD1C0}"/>
              </c:ext>
            </c:extLst>
          </c:dPt>
          <c:dPt>
            <c:idx val="14"/>
            <c:bubble3D val="0"/>
            <c:spPr>
              <a:solidFill>
                <a:schemeClr val="accent4">
                  <a:lumMod val="60000"/>
                  <a:lumOff val="4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E878-4C51-AA47-C63C950C8C22}"/>
              </c:ext>
            </c:extLst>
          </c:dPt>
          <c:dPt>
            <c:idx val="15"/>
            <c:bubble3D val="0"/>
            <c:spPr>
              <a:solidFill>
                <a:schemeClr val="accent6">
                  <a:lumMod val="5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E878-4C51-AA47-C63C950C8C22}"/>
              </c:ext>
            </c:extLst>
          </c:dPt>
          <c:dPt>
            <c:idx val="16"/>
            <c:bubble3D val="0"/>
            <c:spPr>
              <a:solidFill>
                <a:schemeClr val="accent5">
                  <a:lumMod val="5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E878-4C51-AA47-C63C950C8C22}"/>
              </c:ext>
            </c:extLst>
          </c:dPt>
          <c:dPt>
            <c:idx val="17"/>
            <c:bubble3D val="0"/>
            <c:spPr>
              <a:solidFill>
                <a:schemeClr val="accent4">
                  <a:lumMod val="5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E878-4C51-AA47-C63C950C8C22}"/>
              </c:ext>
            </c:extLst>
          </c:dPt>
          <c:dPt>
            <c:idx val="18"/>
            <c:bubble3D val="0"/>
            <c:spPr>
              <a:solidFill>
                <a:schemeClr val="accent6">
                  <a:lumMod val="70000"/>
                  <a:lumOff val="3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206E-42E4-9BF8-D8B9D2274D71}"/>
              </c:ext>
            </c:extLst>
          </c:dPt>
          <c:dLbls>
            <c:dLbl>
              <c:idx val="2"/>
              <c:layout>
                <c:manualLayout>
                  <c:x val="-3.3670033670034289E-3"/>
                  <c:y val="0"/>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78-4C51-AA47-C63C950C8C22}"/>
                </c:ext>
              </c:extLst>
            </c:dLbl>
            <c:dLbl>
              <c:idx val="3"/>
              <c:layout>
                <c:manualLayout>
                  <c:x val="0.23186101285157579"/>
                  <c:y val="-7.665585807908392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8F3-422C-8D71-ABCACC0DD1C0}"/>
                </c:ext>
              </c:extLst>
            </c:dLbl>
            <c:dLbl>
              <c:idx val="4"/>
              <c:layout>
                <c:manualLayout>
                  <c:x val="0.2967140864118189"/>
                  <c:y val="-2.205598387549929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78F3-422C-8D71-ABCACC0DD1C0}"/>
                </c:ext>
              </c:extLst>
            </c:dLbl>
            <c:dLbl>
              <c:idx val="5"/>
              <c:layout>
                <c:manualLayout>
                  <c:x val="0.24220790511066279"/>
                  <c:y val="5.0023161259105879E-2"/>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8F3-422C-8D71-ABCACC0DD1C0}"/>
                </c:ext>
              </c:extLst>
            </c:dLbl>
            <c:dLbl>
              <c:idx val="6"/>
              <c:layout>
                <c:manualLayout>
                  <c:x val="0.38634161799185007"/>
                  <c:y val="0.13695130426947807"/>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8F3-422C-8D71-ABCACC0DD1C0}"/>
                </c:ext>
              </c:extLst>
            </c:dLbl>
            <c:dLbl>
              <c:idx val="7"/>
              <c:layout>
                <c:manualLayout>
                  <c:x val="0.28321367131844211"/>
                  <c:y val="0.16682279453057269"/>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8F3-422C-8D71-ABCACC0DD1C0}"/>
                </c:ext>
              </c:extLst>
            </c:dLbl>
            <c:dLbl>
              <c:idx val="8"/>
              <c:layout>
                <c:manualLayout>
                  <c:x val="0.2958392748950695"/>
                  <c:y val="0.25429738506461597"/>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8F3-422C-8D71-ABCACC0DD1C0}"/>
                </c:ext>
              </c:extLst>
            </c:dLbl>
            <c:dLbl>
              <c:idx val="9"/>
              <c:layout>
                <c:manualLayout>
                  <c:x val="0.1393162560535687"/>
                  <c:y val="0.2050999085234305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8F3-422C-8D71-ABCACC0DD1C0}"/>
                </c:ext>
              </c:extLst>
            </c:dLbl>
            <c:dLbl>
              <c:idx val="10"/>
              <c:layout>
                <c:manualLayout>
                  <c:x val="1.4506133828003582E-2"/>
                  <c:y val="0.21727198708348772"/>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8F3-422C-8D71-ABCACC0DD1C0}"/>
                </c:ext>
              </c:extLst>
            </c:dLbl>
            <c:dLbl>
              <c:idx val="11"/>
              <c:layout>
                <c:manualLayout>
                  <c:x val="-9.813460181596674E-2"/>
                  <c:y val="0.22081698204620534"/>
                </c:manualLayout>
              </c:layout>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8F3-422C-8D71-ABCACC0DD1C0}"/>
                </c:ext>
              </c:extLst>
            </c:dLbl>
            <c:dLbl>
              <c:idx val="12"/>
              <c:layout>
                <c:manualLayout>
                  <c:x val="-0.15710871885983732"/>
                  <c:y val="0.197245818183435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8F3-422C-8D71-ABCACC0DD1C0}"/>
                </c:ext>
              </c:extLst>
            </c:dLbl>
            <c:dLbl>
              <c:idx val="13"/>
              <c:layout>
                <c:manualLayout>
                  <c:x val="-0.22246037920367348"/>
                  <c:y val="0.1572193038306431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8F3-422C-8D71-ABCACC0DD1C0}"/>
                </c:ext>
              </c:extLst>
            </c:dLbl>
            <c:dLbl>
              <c:idx val="14"/>
              <c:layout>
                <c:manualLayout>
                  <c:x val="-0.22725184448032623"/>
                  <c:y val="8.293362570264138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E878-4C51-AA47-C63C950C8C22}"/>
                </c:ext>
              </c:extLst>
            </c:dLbl>
            <c:dLbl>
              <c:idx val="15"/>
              <c:layout>
                <c:manualLayout>
                  <c:x val="-0.1950455831275669"/>
                  <c:y val="9.313371637543461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E878-4C51-AA47-C63C950C8C22}"/>
                </c:ext>
              </c:extLst>
            </c:dLbl>
            <c:dLbl>
              <c:idx val="16"/>
              <c:layout>
                <c:manualLayout>
                  <c:x val="-0.16339285873236001"/>
                  <c:y val="-5.97316858315979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E878-4C51-AA47-C63C950C8C22}"/>
                </c:ext>
              </c:extLst>
            </c:dLbl>
            <c:dLbl>
              <c:idx val="17"/>
              <c:delete val="1"/>
              <c:extLst>
                <c:ext xmlns:c15="http://schemas.microsoft.com/office/drawing/2012/chart" uri="{CE6537A1-D6FC-4f65-9D91-7224C49458BB}"/>
                <c:ext xmlns:c16="http://schemas.microsoft.com/office/drawing/2014/chart" uri="{C3380CC4-5D6E-409C-BE32-E72D297353CC}">
                  <c16:uniqueId val="{00000023-E878-4C51-AA47-C63C950C8C22}"/>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'Waste Stream Proportions'!$A$2:$S$2</c:f>
              <c:strCache>
                <c:ptCount val="19"/>
                <c:pt idx="0">
                  <c:v>Compost</c:v>
                </c:pt>
                <c:pt idx="1">
                  <c:v>Paper</c:v>
                </c:pt>
                <c:pt idx="2">
                  <c:v>Cardboard</c:v>
                </c:pt>
                <c:pt idx="3">
                  <c:v>Plastic</c:v>
                </c:pt>
                <c:pt idx="4">
                  <c:v>Aluminum</c:v>
                </c:pt>
                <c:pt idx="5">
                  <c:v>Glass</c:v>
                </c:pt>
                <c:pt idx="6">
                  <c:v>Re-used Items</c:v>
                </c:pt>
                <c:pt idx="7">
                  <c:v>Tires </c:v>
                </c:pt>
                <c:pt idx="8">
                  <c:v>Waste Petroleum Products</c:v>
                </c:pt>
                <c:pt idx="9">
                  <c:v>Batteries</c:v>
                </c:pt>
                <c:pt idx="10">
                  <c:v>Printer Cartridges </c:v>
                </c:pt>
                <c:pt idx="11">
                  <c:v>Lamps</c:v>
                </c:pt>
                <c:pt idx="12">
                  <c:v>E-Scrap</c:v>
                </c:pt>
                <c:pt idx="13">
                  <c:v>Cooking Oil</c:v>
                </c:pt>
                <c:pt idx="14">
                  <c:v>Concrete</c:v>
                </c:pt>
                <c:pt idx="15">
                  <c:v>Scrap Metal</c:v>
                </c:pt>
                <c:pt idx="16">
                  <c:v>Wood</c:v>
                </c:pt>
                <c:pt idx="17">
                  <c:v>Coal Ash</c:v>
                </c:pt>
                <c:pt idx="18">
                  <c:v>Landfilled Garbage</c:v>
                </c:pt>
              </c:strCache>
            </c:strRef>
          </c:cat>
          <c:val>
            <c:numRef>
              <c:f>'Waste Stream Proportions'!$A$3:$S$3</c:f>
              <c:numCache>
                <c:formatCode>#,##0</c:formatCode>
                <c:ptCount val="19"/>
                <c:pt idx="0">
                  <c:v>562280</c:v>
                </c:pt>
                <c:pt idx="1">
                  <c:v>716271.5</c:v>
                </c:pt>
                <c:pt idx="2">
                  <c:v>472661.78</c:v>
                </c:pt>
                <c:pt idx="3">
                  <c:v>587174.30000000005</c:v>
                </c:pt>
                <c:pt idx="4">
                  <c:v>146250</c:v>
                </c:pt>
                <c:pt idx="5">
                  <c:v>58711</c:v>
                </c:pt>
                <c:pt idx="6">
                  <c:v>10693.5</c:v>
                </c:pt>
                <c:pt idx="7">
                  <c:v>210</c:v>
                </c:pt>
                <c:pt idx="8">
                  <c:v>0</c:v>
                </c:pt>
                <c:pt idx="9">
                  <c:v>9513</c:v>
                </c:pt>
                <c:pt idx="10">
                  <c:v>4837.5</c:v>
                </c:pt>
                <c:pt idx="11">
                  <c:v>22318</c:v>
                </c:pt>
                <c:pt idx="12">
                  <c:v>74183</c:v>
                </c:pt>
                <c:pt idx="13">
                  <c:v>36320</c:v>
                </c:pt>
                <c:pt idx="14">
                  <c:v>0</c:v>
                </c:pt>
                <c:pt idx="15">
                  <c:v>130275.61</c:v>
                </c:pt>
                <c:pt idx="16">
                  <c:v>333.25</c:v>
                </c:pt>
                <c:pt idx="17">
                  <c:v>3390</c:v>
                </c:pt>
                <c:pt idx="18">
                  <c:v>1988311.2760000001</c:v>
                </c:pt>
              </c:numCache>
            </c:numRef>
          </c:val>
          <c:extLst>
            <c:ext xmlns:c16="http://schemas.microsoft.com/office/drawing/2014/chart" uri="{C3380CC4-5D6E-409C-BE32-E72D297353CC}">
              <c16:uniqueId val="{00000000-78F3-422C-8D71-ABCACC0DD1C0}"/>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0</xdr:colOff>
      <xdr:row>18</xdr:row>
      <xdr:rowOff>291829</xdr:rowOff>
    </xdr:from>
    <xdr:to>
      <xdr:col>19</xdr:col>
      <xdr:colOff>371842</xdr:colOff>
      <xdr:row>49</xdr:row>
      <xdr:rowOff>86729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21</xdr:col>
      <xdr:colOff>361666</xdr:colOff>
      <xdr:row>18</xdr:row>
      <xdr:rowOff>263254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593090</xdr:colOff>
      <xdr:row>8</xdr:row>
      <xdr:rowOff>67512</xdr:rowOff>
    </xdr:from>
    <xdr:to>
      <xdr:col>24</xdr:col>
      <xdr:colOff>438500</xdr:colOff>
      <xdr:row>25</xdr:row>
      <xdr:rowOff>57428</xdr:rowOff>
    </xdr:to>
    <xdr:pic>
      <xdr:nvPicPr>
        <xdr:cNvPr id="2" name="Picture 1">
          <a:extLst>
            <a:ext uri="{FF2B5EF4-FFF2-40B4-BE49-F238E27FC236}">
              <a16:creationId xmlns:a16="http://schemas.microsoft.com/office/drawing/2014/main" id="{653AA600-D625-6A9A-4430-CD9951EEA0EC}"/>
            </a:ext>
          </a:extLst>
        </xdr:cNvPr>
        <xdr:cNvPicPr>
          <a:picLocks noChangeAspect="1"/>
        </xdr:cNvPicPr>
      </xdr:nvPicPr>
      <xdr:blipFill>
        <a:blip xmlns:r="http://schemas.openxmlformats.org/officeDocument/2006/relationships" r:embed="rId1"/>
        <a:stretch>
          <a:fillRect/>
        </a:stretch>
      </xdr:blipFill>
      <xdr:spPr>
        <a:xfrm>
          <a:off x="8775931" y="1894580"/>
          <a:ext cx="7673228" cy="35595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576677</xdr:colOff>
      <xdr:row>9</xdr:row>
      <xdr:rowOff>70019</xdr:rowOff>
    </xdr:from>
    <xdr:to>
      <xdr:col>15</xdr:col>
      <xdr:colOff>468092</xdr:colOff>
      <xdr:row>44</xdr:row>
      <xdr:rowOff>61350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Robin Frederick" id="{A5541961-3FBB-4464-92E5-AC93C1D3C214}" userId="440155113c678288"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2" dT="2024-02-21T17:26:14.91" personId="{A5541961-3FBB-4464-92E5-AC93C1D3C214}" id="{F65BA025-DA54-4D8E-9221-2922345030A9}">
    <text xml:space="preserve">2022:
36320 pounds of waste oil recycled (4843 gallons)
2023:
41680 pounds of waste oil recycled (5557 gallons)
</text>
  </threadedComment>
</ThreadedComments>
</file>

<file path=xl/threadedComments/threadedComment2.xml><?xml version="1.0" encoding="utf-8"?>
<ThreadedComments xmlns="http://schemas.microsoft.com/office/spreadsheetml/2018/threadedcomments" xmlns:x="http://schemas.openxmlformats.org/spreadsheetml/2006/main">
  <threadedComment ref="K12" dT="2024-02-21T17:26:14.91" personId="{A5541961-3FBB-4464-92E5-AC93C1D3C214}" id="{14885A2E-1DDE-4C82-BFE4-D7EC2C2C1A97}">
    <text xml:space="preserve">2022:
36320 pounds of waste oil recycled (4843 gallons)
2023:
41680 pounds of waste oil recycled (5557 gallons)
</text>
  </threadedComment>
  <threadedComment ref="A13" dT="2023-12-15T16:43:23.20" personId="{A5541961-3FBB-4464-92E5-AC93C1D3C214}" id="{E12B46C4-166D-4FC8-A6C7-6F07D03FD8B6}">
    <text xml:space="preserve">Cardboard+paper- the provided a combined number. </text>
  </threadedComment>
  <threadedComment ref="A13" dT="2024-03-06T16:52:42.06" personId="{A5541961-3FBB-4464-92E5-AC93C1D3C214}" id="{ACF23B69-AEA7-464A-9914-50D082BCA3A2}" parentId="{E12B46C4-166D-4FC8-A6C7-6F07D03FD8B6}">
    <text>Done</text>
  </threadedComment>
  <threadedComment ref="P42" dT="2024-05-08T15:42:05.63" personId="{A5541961-3FBB-4464-92E5-AC93C1D3C214}" id="{E64D863C-AE44-4EF5-8400-4AD4C1A7D3E4}">
    <text>Possible new category</text>
  </threadedComment>
</ThreadedComments>
</file>

<file path=xl/threadedComments/threadedComment3.xml><?xml version="1.0" encoding="utf-8"?>
<ThreadedComments xmlns="http://schemas.microsoft.com/office/spreadsheetml/2018/threadedcomments" xmlns:x="http://schemas.openxmlformats.org/spreadsheetml/2006/main">
  <threadedComment ref="A12" dT="2023-12-15T16:43:23.20" personId="{A5541961-3FBB-4464-92E5-AC93C1D3C214}" id="{385826DC-157B-4B91-A1B1-AC7D9F3FE986}">
    <text>Provides reports that include all categories that we collect data for in one report.</text>
  </threadedComment>
  <threadedComment ref="A12" dT="2024-05-08T16:26:02.22" personId="{A5541961-3FBB-4464-92E5-AC93C1D3C214}" id="{816055B1-5D37-42C8-BEC9-BDD0F939F625}" parentId="{385826DC-157B-4B91-A1B1-AC7D9F3FE986}">
    <text>Provides Phases of C+D (construction &amp; debris) reports, total similar items together, and report that way. For instance, all types of concrete, masonry, millings &amp; stone should be reported together under "concrete"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hyperlink" Target="mailto:william.bible@louisville.edu" TargetMode="External"/><Relationship Id="rId13" Type="http://schemas.openxmlformats.org/officeDocument/2006/relationships/hyperlink" Target="mailto:klingenschmidt-lindsay@aramark.com" TargetMode="External"/><Relationship Id="rId18" Type="http://schemas.openxmlformats.org/officeDocument/2006/relationships/comments" Target="../comments4.xml"/><Relationship Id="rId3" Type="http://schemas.openxmlformats.org/officeDocument/2006/relationships/hyperlink" Target="mailto:cathy.price@louisville.edu" TargetMode="External"/><Relationship Id="rId7" Type="http://schemas.openxmlformats.org/officeDocument/2006/relationships/hyperlink" Target="mailto:CMcDaniel@republicservices.com" TargetMode="External"/><Relationship Id="rId12" Type="http://schemas.openxmlformats.org/officeDocument/2006/relationships/hyperlink" Target="mailto:dkafoure@wm.com" TargetMode="External"/><Relationship Id="rId17" Type="http://schemas.openxmlformats.org/officeDocument/2006/relationships/vmlDrawing" Target="../drawings/vmlDrawing4.vml"/><Relationship Id="rId2" Type="http://schemas.openxmlformats.org/officeDocument/2006/relationships/hyperlink" Target="mailto:gregory.schetler@louisville.edu" TargetMode="External"/><Relationship Id="rId16" Type="http://schemas.openxmlformats.org/officeDocument/2006/relationships/hyperlink" Target="mailto:andrew.mcclung@louisville.edu" TargetMode="External"/><Relationship Id="rId1" Type="http://schemas.openxmlformats.org/officeDocument/2006/relationships/hyperlink" Target="mailto:tuesday.shaw@louisville.edu" TargetMode="External"/><Relationship Id="rId6" Type="http://schemas.openxmlformats.org/officeDocument/2006/relationships/hyperlink" Target="mailto:laura.veldman@westrock.com" TargetMode="External"/><Relationship Id="rId11" Type="http://schemas.openxmlformats.org/officeDocument/2006/relationships/hyperlink" Target="mailto:logician@hyrusa.com" TargetMode="External"/><Relationship Id="rId5" Type="http://schemas.openxmlformats.org/officeDocument/2006/relationships/hyperlink" Target="tel:1-502-387-0707" TargetMode="External"/><Relationship Id="rId15" Type="http://schemas.openxmlformats.org/officeDocument/2006/relationships/hyperlink" Target="mailto:emily.minnis@louisville.edu" TargetMode="External"/><Relationship Id="rId10" Type="http://schemas.openxmlformats.org/officeDocument/2006/relationships/hyperlink" Target="mailto:ulous.grigsby@louisville.edu" TargetMode="External"/><Relationship Id="rId4" Type="http://schemas.openxmlformats.org/officeDocument/2006/relationships/hyperlink" Target="mailto:derek.carpenter@rumpke.com" TargetMode="External"/><Relationship Id="rId9" Type="http://schemas.openxmlformats.org/officeDocument/2006/relationships/hyperlink" Target="mailto:lisa.ennis@louisville.edu" TargetMode="External"/><Relationship Id="rId14" Type="http://schemas.openxmlformats.org/officeDocument/2006/relationships/hyperlink" Target="mailto:charles.ames@louisville.ed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4"/>
  <sheetViews>
    <sheetView tabSelected="1" topLeftCell="A5" zoomScaleNormal="100" workbookViewId="0">
      <selection activeCell="U23" sqref="U23"/>
    </sheetView>
  </sheetViews>
  <sheetFormatPr defaultRowHeight="14.4" x14ac:dyDescent="0.3"/>
  <cols>
    <col min="1" max="1" width="17.6640625" customWidth="1"/>
  </cols>
  <sheetData>
    <row r="1" spans="1:12" ht="17.399999999999999" x14ac:dyDescent="0.3">
      <c r="A1" s="37" t="s">
        <v>0</v>
      </c>
      <c r="B1" s="1" t="s">
        <v>1</v>
      </c>
      <c r="C1" s="38" t="s">
        <v>2</v>
      </c>
      <c r="D1" s="2"/>
      <c r="E1" s="3"/>
      <c r="F1" s="2"/>
      <c r="G1" s="2"/>
      <c r="H1" s="2"/>
      <c r="I1" s="2"/>
      <c r="J1" s="2"/>
      <c r="K1" s="2"/>
      <c r="L1" s="53"/>
    </row>
    <row r="2" spans="1:12" ht="17.399999999999999" x14ac:dyDescent="0.3">
      <c r="A2" s="4"/>
      <c r="B2" s="5"/>
      <c r="C2" s="4"/>
      <c r="D2" s="6"/>
      <c r="E2" s="7"/>
      <c r="F2" s="4"/>
      <c r="G2" s="4"/>
      <c r="H2" s="4"/>
      <c r="I2" s="4"/>
      <c r="J2" s="4"/>
      <c r="K2" s="4"/>
      <c r="L2" s="53"/>
    </row>
    <row r="3" spans="1:12" ht="30.6" x14ac:dyDescent="0.3">
      <c r="A3" s="8" t="s">
        <v>3</v>
      </c>
      <c r="B3" s="8" t="s">
        <v>4</v>
      </c>
      <c r="C3" s="8" t="s">
        <v>5</v>
      </c>
      <c r="D3" s="8" t="s">
        <v>6</v>
      </c>
      <c r="E3" s="8" t="s">
        <v>7</v>
      </c>
      <c r="F3" s="8" t="s">
        <v>54</v>
      </c>
      <c r="G3" s="8" t="s">
        <v>9</v>
      </c>
      <c r="H3" s="8" t="s">
        <v>10</v>
      </c>
      <c r="I3" s="8" t="s">
        <v>11</v>
      </c>
      <c r="J3" s="9" t="s">
        <v>12</v>
      </c>
      <c r="K3" s="9" t="s">
        <v>13</v>
      </c>
      <c r="L3" s="8" t="s">
        <v>29</v>
      </c>
    </row>
    <row r="4" spans="1:12" x14ac:dyDescent="0.3">
      <c r="A4" s="2" t="s">
        <v>14</v>
      </c>
      <c r="B4" s="10"/>
      <c r="C4" s="10"/>
      <c r="D4" s="54">
        <v>107032</v>
      </c>
      <c r="E4" s="10"/>
      <c r="F4" s="33"/>
      <c r="G4" s="10"/>
      <c r="H4" s="10"/>
      <c r="I4" s="10"/>
      <c r="J4" s="2"/>
      <c r="K4" s="9"/>
      <c r="L4" s="53"/>
    </row>
    <row r="5" spans="1:12" x14ac:dyDescent="0.3">
      <c r="A5" s="2" t="s">
        <v>15</v>
      </c>
      <c r="B5" s="10"/>
      <c r="C5" s="10"/>
      <c r="D5" s="10"/>
      <c r="E5" s="10"/>
      <c r="F5" s="10"/>
      <c r="G5" s="10"/>
      <c r="H5" s="10"/>
      <c r="I5" s="101">
        <v>22318</v>
      </c>
      <c r="J5" s="2"/>
      <c r="K5" s="2"/>
      <c r="L5" s="53"/>
    </row>
    <row r="6" spans="1:12" x14ac:dyDescent="0.3">
      <c r="A6" s="2" t="s">
        <v>16</v>
      </c>
      <c r="B6" s="10"/>
      <c r="C6" s="10"/>
      <c r="D6" s="10"/>
      <c r="E6" s="10"/>
      <c r="F6" s="10"/>
      <c r="G6" s="10"/>
      <c r="H6" s="10"/>
      <c r="I6" s="10"/>
      <c r="J6" s="2"/>
      <c r="K6" s="2"/>
      <c r="L6" s="53"/>
    </row>
    <row r="7" spans="1:12" x14ac:dyDescent="0.3">
      <c r="A7" s="2" t="s">
        <v>17</v>
      </c>
      <c r="B7" s="39">
        <v>146250</v>
      </c>
      <c r="C7" s="39">
        <v>472606.5</v>
      </c>
      <c r="D7" s="39">
        <v>22800.2</v>
      </c>
      <c r="E7" s="10"/>
      <c r="F7" s="10"/>
      <c r="G7" s="39">
        <v>58711</v>
      </c>
      <c r="H7" s="10"/>
      <c r="I7" s="10"/>
      <c r="J7" s="2"/>
      <c r="K7" s="2"/>
      <c r="L7" s="53"/>
    </row>
    <row r="8" spans="1:12" x14ac:dyDescent="0.3">
      <c r="A8" s="10" t="s">
        <v>18</v>
      </c>
      <c r="B8" s="10"/>
      <c r="C8" s="10"/>
      <c r="D8" s="10"/>
      <c r="E8" s="10"/>
      <c r="F8" s="10"/>
      <c r="G8" s="10"/>
      <c r="H8" s="39">
        <v>8452.5</v>
      </c>
      <c r="I8" s="10"/>
      <c r="J8" s="10"/>
      <c r="K8" s="2"/>
      <c r="L8" s="53"/>
    </row>
    <row r="9" spans="1:12" x14ac:dyDescent="0.3">
      <c r="A9" s="2" t="s">
        <v>19</v>
      </c>
      <c r="B9" s="10"/>
      <c r="C9" s="10"/>
      <c r="D9" s="10"/>
      <c r="E9" s="39">
        <v>1935</v>
      </c>
      <c r="F9" s="10"/>
      <c r="G9" s="10"/>
      <c r="H9" s="10"/>
      <c r="I9" s="10"/>
      <c r="J9" s="2"/>
      <c r="K9" s="2"/>
      <c r="L9" s="53"/>
    </row>
    <row r="10" spans="1:12" x14ac:dyDescent="0.3">
      <c r="A10" s="2" t="s">
        <v>20</v>
      </c>
      <c r="B10" s="10"/>
      <c r="C10" s="10"/>
      <c r="D10" s="10"/>
      <c r="E10" s="2"/>
      <c r="F10" s="10"/>
      <c r="G10" s="10"/>
      <c r="H10" s="10"/>
      <c r="I10" s="10"/>
      <c r="J10" s="2"/>
      <c r="K10" s="2"/>
      <c r="L10" s="104">
        <v>54000</v>
      </c>
    </row>
    <row r="11" spans="1:12" ht="23.25" customHeight="1" x14ac:dyDescent="0.3">
      <c r="A11" s="2" t="s">
        <v>21</v>
      </c>
      <c r="B11" s="10"/>
      <c r="C11" s="10"/>
      <c r="D11" s="10"/>
      <c r="E11" s="10"/>
      <c r="F11" s="10"/>
      <c r="G11" s="10"/>
      <c r="H11" s="10"/>
      <c r="I11" s="10"/>
      <c r="J11" s="2"/>
      <c r="K11" s="2"/>
      <c r="L11" s="53"/>
    </row>
    <row r="12" spans="1:12" x14ac:dyDescent="0.3">
      <c r="A12" s="10" t="s">
        <v>22</v>
      </c>
      <c r="B12" s="10"/>
      <c r="C12" s="10"/>
      <c r="D12" s="10"/>
      <c r="E12" s="10"/>
      <c r="F12" s="10"/>
      <c r="G12" s="10"/>
      <c r="H12" s="10"/>
      <c r="I12" s="10"/>
      <c r="J12" s="2"/>
      <c r="K12" s="100">
        <v>36320</v>
      </c>
      <c r="L12" s="53"/>
    </row>
    <row r="13" spans="1:12" x14ac:dyDescent="0.3">
      <c r="A13" s="2" t="s">
        <v>23</v>
      </c>
      <c r="B13" s="10"/>
      <c r="C13" s="101">
        <v>55.28</v>
      </c>
      <c r="D13" s="101">
        <v>443.41</v>
      </c>
      <c r="E13" s="10"/>
      <c r="F13" s="10"/>
      <c r="G13" s="10"/>
      <c r="H13" s="10"/>
      <c r="I13" s="10"/>
      <c r="J13" s="101">
        <v>333.25</v>
      </c>
      <c r="K13" s="2"/>
      <c r="L13" s="53"/>
    </row>
    <row r="14" spans="1:12" x14ac:dyDescent="0.3">
      <c r="A14" s="11" t="s">
        <v>123</v>
      </c>
      <c r="B14" s="10"/>
      <c r="C14" s="10"/>
      <c r="D14" s="10"/>
      <c r="E14" s="10"/>
      <c r="F14" s="102">
        <v>3390</v>
      </c>
      <c r="G14" s="10"/>
      <c r="H14" s="10"/>
      <c r="I14" s="10"/>
      <c r="J14" s="10"/>
      <c r="K14" s="2"/>
      <c r="L14" s="53"/>
    </row>
    <row r="15" spans="1:12" x14ac:dyDescent="0.3">
      <c r="A15" s="10" t="s">
        <v>24</v>
      </c>
      <c r="B15" s="10"/>
      <c r="C15" s="10"/>
      <c r="D15" s="10"/>
      <c r="E15" s="10"/>
      <c r="F15" s="10"/>
      <c r="G15" s="10"/>
      <c r="H15" s="11">
        <v>2241</v>
      </c>
      <c r="I15" s="10"/>
      <c r="J15" s="10"/>
      <c r="K15" s="2"/>
      <c r="L15" s="53"/>
    </row>
    <row r="16" spans="1:12" x14ac:dyDescent="0.3">
      <c r="A16" s="2" t="s">
        <v>25</v>
      </c>
      <c r="B16" s="10"/>
      <c r="C16" s="10"/>
      <c r="D16" s="10"/>
      <c r="E16" s="10"/>
      <c r="F16" s="10"/>
      <c r="G16" s="10"/>
      <c r="H16" s="10"/>
      <c r="I16" s="10"/>
      <c r="J16" s="2"/>
      <c r="K16" s="2"/>
      <c r="L16" s="53"/>
    </row>
    <row r="17" spans="1:12" x14ac:dyDescent="0.3">
      <c r="A17" s="8" t="s">
        <v>26</v>
      </c>
      <c r="B17" s="41">
        <f>SUM(B4:B16)</f>
        <v>146250</v>
      </c>
      <c r="C17" s="12">
        <f>SUM(C4:C16)</f>
        <v>472661.78</v>
      </c>
      <c r="D17" s="35">
        <f>SUM(D4:D16)</f>
        <v>130275.61</v>
      </c>
      <c r="E17" s="41">
        <f>SUM(E4:E16)*2.5</f>
        <v>4837.5</v>
      </c>
      <c r="F17" s="103">
        <f t="shared" ref="F17:L17" si="0">SUM(F4:F16)</f>
        <v>3390</v>
      </c>
      <c r="G17" s="41">
        <f t="shared" si="0"/>
        <v>58711</v>
      </c>
      <c r="H17" s="40">
        <f t="shared" si="0"/>
        <v>10693.5</v>
      </c>
      <c r="I17" s="101">
        <f t="shared" si="0"/>
        <v>22318</v>
      </c>
      <c r="J17" s="101">
        <f t="shared" si="0"/>
        <v>333.25</v>
      </c>
      <c r="K17" s="101">
        <f t="shared" si="0"/>
        <v>36320</v>
      </c>
      <c r="L17" s="102">
        <f t="shared" si="0"/>
        <v>54000</v>
      </c>
    </row>
    <row r="18" spans="1:12" x14ac:dyDescent="0.3">
      <c r="A18" s="10"/>
      <c r="B18" s="10"/>
      <c r="C18" s="10"/>
      <c r="D18" s="10"/>
      <c r="E18" s="10"/>
      <c r="F18" s="10"/>
      <c r="G18" s="10"/>
      <c r="H18" s="10"/>
      <c r="I18" s="10"/>
      <c r="J18" s="10"/>
      <c r="K18" s="2"/>
    </row>
    <row r="19" spans="1:12" ht="30.6" x14ac:dyDescent="0.3">
      <c r="A19" s="8" t="s">
        <v>3</v>
      </c>
      <c r="B19" s="8" t="s">
        <v>27</v>
      </c>
      <c r="C19" s="8" t="s">
        <v>28</v>
      </c>
      <c r="D19" s="8" t="s">
        <v>29</v>
      </c>
      <c r="E19" s="8" t="s">
        <v>30</v>
      </c>
      <c r="F19" s="8" t="s">
        <v>31</v>
      </c>
      <c r="G19" s="8" t="s">
        <v>32</v>
      </c>
      <c r="H19" s="8" t="s">
        <v>33</v>
      </c>
      <c r="I19" s="8" t="s">
        <v>34</v>
      </c>
      <c r="J19" s="9" t="s">
        <v>35</v>
      </c>
      <c r="K19" s="8" t="s">
        <v>36</v>
      </c>
    </row>
    <row r="20" spans="1:12" ht="14.25" customHeight="1" x14ac:dyDescent="0.3">
      <c r="A20" s="2" t="s">
        <v>37</v>
      </c>
      <c r="B20" s="2"/>
      <c r="C20" s="2"/>
      <c r="D20" s="2"/>
      <c r="E20" s="2"/>
      <c r="F20" s="2"/>
      <c r="G20" s="2"/>
      <c r="H20" s="2"/>
      <c r="I20" s="2"/>
      <c r="J20" s="2"/>
      <c r="K20" s="100">
        <v>100625.5</v>
      </c>
    </row>
    <row r="21" spans="1:12" x14ac:dyDescent="0.3">
      <c r="A21" s="2" t="s">
        <v>15</v>
      </c>
      <c r="B21" s="2"/>
      <c r="C21" s="2"/>
      <c r="D21" s="2"/>
      <c r="E21" s="2"/>
      <c r="F21" s="8"/>
      <c r="G21" s="2"/>
      <c r="H21" s="40">
        <v>9513</v>
      </c>
      <c r="I21" s="2"/>
      <c r="J21" s="2"/>
      <c r="K21" s="2"/>
    </row>
    <row r="22" spans="1:12" x14ac:dyDescent="0.3">
      <c r="A22" s="2" t="s">
        <v>16</v>
      </c>
      <c r="B22" s="2"/>
      <c r="C22" s="2"/>
      <c r="D22" s="2"/>
      <c r="E22" s="2"/>
      <c r="F22" s="2"/>
      <c r="G22" s="2"/>
      <c r="H22" s="2"/>
      <c r="I22" s="2"/>
      <c r="J22" s="2"/>
      <c r="K22" s="100">
        <v>956910</v>
      </c>
    </row>
    <row r="23" spans="1:12" x14ac:dyDescent="0.3">
      <c r="A23" s="2" t="s">
        <v>17</v>
      </c>
      <c r="B23" s="13">
        <v>716271.5</v>
      </c>
      <c r="C23" s="39">
        <v>587174.30000000005</v>
      </c>
      <c r="D23" s="39">
        <v>352280</v>
      </c>
      <c r="E23" s="2"/>
      <c r="F23" s="2"/>
      <c r="G23" s="2"/>
      <c r="H23" s="2"/>
      <c r="I23" s="2"/>
      <c r="J23" s="2"/>
      <c r="K23" s="39">
        <v>478762</v>
      </c>
    </row>
    <row r="24" spans="1:12" ht="22.5" customHeight="1" x14ac:dyDescent="0.3">
      <c r="A24" s="10" t="s">
        <v>38</v>
      </c>
      <c r="B24" s="2"/>
      <c r="C24" s="2"/>
      <c r="D24" s="2"/>
      <c r="E24" s="2"/>
      <c r="F24" s="2"/>
      <c r="G24" s="2"/>
      <c r="H24" s="2"/>
      <c r="I24" s="2"/>
      <c r="J24" s="2"/>
      <c r="K24" s="10"/>
    </row>
    <row r="25" spans="1:12" x14ac:dyDescent="0.3">
      <c r="A25" s="10" t="s">
        <v>14</v>
      </c>
      <c r="B25" s="105"/>
      <c r="C25" s="2"/>
      <c r="D25" s="10"/>
      <c r="E25" s="100">
        <v>14</v>
      </c>
      <c r="F25" s="2"/>
      <c r="G25" s="2"/>
      <c r="H25" s="2"/>
      <c r="I25" s="2"/>
      <c r="J25" s="2"/>
      <c r="K25" s="10"/>
    </row>
    <row r="26" spans="1:12" x14ac:dyDescent="0.3">
      <c r="A26" s="2" t="s">
        <v>19</v>
      </c>
      <c r="B26" s="10"/>
      <c r="C26" s="2"/>
      <c r="D26" s="2"/>
      <c r="E26" s="2"/>
      <c r="F26" s="2"/>
      <c r="G26" s="60">
        <v>74183</v>
      </c>
      <c r="H26" s="2"/>
      <c r="I26" s="2"/>
      <c r="J26" s="2"/>
      <c r="K26" s="2"/>
    </row>
    <row r="27" spans="1:12" x14ac:dyDescent="0.3">
      <c r="A27" s="2" t="s">
        <v>20</v>
      </c>
      <c r="B27" s="2"/>
      <c r="C27" s="2"/>
      <c r="D27" s="40">
        <v>210000</v>
      </c>
      <c r="E27" s="2"/>
      <c r="F27" s="2"/>
      <c r="G27" s="2"/>
      <c r="H27" s="2"/>
      <c r="I27" s="2"/>
      <c r="J27" s="2"/>
      <c r="K27" s="2"/>
    </row>
    <row r="28" spans="1:12" ht="23.25" customHeight="1" x14ac:dyDescent="0.3">
      <c r="A28" s="2" t="s">
        <v>21</v>
      </c>
      <c r="B28" s="2"/>
      <c r="C28" s="2"/>
      <c r="D28" s="10"/>
      <c r="E28" s="2"/>
      <c r="F28" s="2"/>
      <c r="G28" s="2"/>
      <c r="H28" s="2"/>
      <c r="I28" s="2"/>
      <c r="J28" s="2"/>
      <c r="K28" s="39">
        <v>452013.77600000001</v>
      </c>
    </row>
    <row r="29" spans="1:12" x14ac:dyDescent="0.3">
      <c r="A29" s="10" t="s">
        <v>22</v>
      </c>
      <c r="C29" s="2"/>
      <c r="D29" s="2"/>
      <c r="E29" s="2"/>
      <c r="F29" s="14"/>
      <c r="G29" s="2"/>
      <c r="H29" s="2"/>
      <c r="I29" s="2"/>
      <c r="J29" s="2"/>
      <c r="K29" s="2"/>
    </row>
    <row r="30" spans="1:12" x14ac:dyDescent="0.3">
      <c r="A30" s="2" t="s">
        <v>23</v>
      </c>
      <c r="B30" s="2"/>
      <c r="C30" s="2"/>
      <c r="D30" s="2"/>
      <c r="E30" s="2"/>
      <c r="F30" s="2"/>
      <c r="G30" s="2"/>
      <c r="H30" s="2"/>
      <c r="I30" s="2"/>
      <c r="J30" s="10"/>
      <c r="K30" s="10"/>
    </row>
    <row r="31" spans="1:12" x14ac:dyDescent="0.3">
      <c r="A31" s="10" t="s">
        <v>24</v>
      </c>
      <c r="B31" s="2"/>
      <c r="C31" s="2"/>
      <c r="D31" s="2"/>
      <c r="E31" s="2"/>
      <c r="F31" s="2"/>
      <c r="G31" s="2"/>
      <c r="H31" s="2"/>
      <c r="I31" s="2"/>
      <c r="J31" s="2"/>
      <c r="K31" s="2"/>
    </row>
    <row r="32" spans="1:12" x14ac:dyDescent="0.3">
      <c r="A32" s="10" t="s">
        <v>39</v>
      </c>
      <c r="B32" s="2"/>
      <c r="C32" s="2"/>
      <c r="D32" s="2"/>
      <c r="E32" s="2"/>
      <c r="F32" s="2"/>
      <c r="G32" s="10"/>
      <c r="H32" s="2"/>
      <c r="I32" s="2"/>
      <c r="J32" s="2"/>
      <c r="K32" s="2"/>
    </row>
    <row r="33" spans="1:12" x14ac:dyDescent="0.3">
      <c r="A33" s="2" t="s">
        <v>25</v>
      </c>
      <c r="B33" s="10"/>
      <c r="C33" s="10"/>
      <c r="D33" s="10"/>
      <c r="E33" s="10"/>
      <c r="F33" s="10"/>
      <c r="G33" s="10"/>
      <c r="H33" s="10"/>
      <c r="I33" s="10"/>
      <c r="J33" s="10"/>
      <c r="K33" s="10"/>
    </row>
    <row r="34" spans="1:12" x14ac:dyDescent="0.3">
      <c r="A34" s="8" t="s">
        <v>26</v>
      </c>
      <c r="B34" s="101">
        <f>SUM(B20:B33)</f>
        <v>716271.5</v>
      </c>
      <c r="C34" s="40">
        <f>SUM(C20:C33)</f>
        <v>587174.30000000005</v>
      </c>
      <c r="D34" s="40">
        <f>SUM(D20:D33)</f>
        <v>562280</v>
      </c>
      <c r="E34" s="106">
        <f>SUM(E20:E33)*15</f>
        <v>210</v>
      </c>
      <c r="F34" s="12">
        <f t="shared" ref="F34:K34" si="1">SUM(F20:F33)</f>
        <v>0</v>
      </c>
      <c r="G34" s="101">
        <f t="shared" si="1"/>
        <v>74183</v>
      </c>
      <c r="H34" s="35">
        <f t="shared" si="1"/>
        <v>9513</v>
      </c>
      <c r="I34" s="8">
        <f t="shared" si="1"/>
        <v>0</v>
      </c>
      <c r="J34" s="8">
        <f t="shared" si="1"/>
        <v>0</v>
      </c>
      <c r="K34" s="101">
        <f t="shared" si="1"/>
        <v>1988311.2760000001</v>
      </c>
    </row>
    <row r="36" spans="1:12" ht="48" x14ac:dyDescent="0.3">
      <c r="A36" s="15" t="s">
        <v>40</v>
      </c>
      <c r="B36" s="15" t="s">
        <v>41</v>
      </c>
      <c r="C36" s="15" t="s">
        <v>42</v>
      </c>
      <c r="D36" s="15" t="s">
        <v>43</v>
      </c>
      <c r="E36" s="15" t="s">
        <v>44</v>
      </c>
      <c r="F36" s="15" t="s">
        <v>45</v>
      </c>
      <c r="G36" s="31" t="s">
        <v>46</v>
      </c>
    </row>
    <row r="37" spans="1:12" x14ac:dyDescent="0.3">
      <c r="A37" s="25">
        <v>2022</v>
      </c>
      <c r="B37" s="13">
        <v>4806859</v>
      </c>
      <c r="C37" s="13">
        <f>SUM(F16,K34)</f>
        <v>1988311.2760000001</v>
      </c>
      <c r="D37" s="13">
        <f>SUM(B16:E16,G16:K16,B34:J34)</f>
        <v>1949631.8</v>
      </c>
      <c r="E37" s="43">
        <f>SUM(D37/B37)</f>
        <v>0.40559371514745907</v>
      </c>
      <c r="F37" s="107" t="s">
        <v>196</v>
      </c>
      <c r="G37" s="20">
        <f>(D37-(J34+J17+D13))/(B37-(J34+J17+D13+K30))</f>
        <v>0.40549765945125282</v>
      </c>
    </row>
    <row r="38" spans="1:12" ht="12" customHeight="1" x14ac:dyDescent="0.3">
      <c r="A38" s="25">
        <v>2021</v>
      </c>
      <c r="B38" s="13">
        <f>SUM(C38+D38)</f>
        <v>4823733.716</v>
      </c>
      <c r="C38" s="13">
        <f>SUM(F17,K34)</f>
        <v>1991701.2760000001</v>
      </c>
      <c r="D38" s="13">
        <f>SUM(B17:E17,G17:K17,B34:J34)</f>
        <v>2832032.4400000004</v>
      </c>
      <c r="E38" s="20">
        <f>SUM(D38/B38)</f>
        <v>0.5871038093596127</v>
      </c>
      <c r="F38" s="20">
        <f>SUM(D38/(B38-F17))</f>
        <v>0.5875167014749868</v>
      </c>
      <c r="G38" s="20">
        <f>(D38-(J34+J17+D13))/(B38-(J34+J17+D13+K30))</f>
        <v>0.587037319040147</v>
      </c>
    </row>
    <row r="39" spans="1:12" ht="12" customHeight="1" x14ac:dyDescent="0.3">
      <c r="A39" s="25">
        <v>2020</v>
      </c>
      <c r="B39" s="13">
        <v>6956862</v>
      </c>
      <c r="C39" s="13">
        <v>3116518</v>
      </c>
      <c r="D39" s="13">
        <v>3840344</v>
      </c>
      <c r="E39" s="43">
        <v>0.55202244920195298</v>
      </c>
      <c r="F39" s="43">
        <v>0.60320170891841796</v>
      </c>
      <c r="G39" s="43">
        <v>0.55202244920195298</v>
      </c>
    </row>
    <row r="40" spans="1:12" ht="12" customHeight="1" x14ac:dyDescent="0.3">
      <c r="A40" s="25">
        <v>2019</v>
      </c>
      <c r="B40" s="13">
        <v>8541964.675999999</v>
      </c>
      <c r="C40" s="13">
        <v>4865344</v>
      </c>
      <c r="D40" s="13">
        <v>3676620.676</v>
      </c>
      <c r="E40" s="20">
        <v>0.43041862328581704</v>
      </c>
      <c r="F40" s="20">
        <v>0.46236898256984077</v>
      </c>
      <c r="G40" s="20">
        <v>0.43041862328581704</v>
      </c>
    </row>
    <row r="41" spans="1:12" s="14" customFormat="1" ht="11.4" x14ac:dyDescent="0.3">
      <c r="A41" s="25">
        <v>2018</v>
      </c>
      <c r="B41" s="13">
        <v>12217590.459999999</v>
      </c>
      <c r="C41" s="13">
        <v>5707491.6799999997</v>
      </c>
      <c r="D41" s="13">
        <v>6510098.7799999993</v>
      </c>
      <c r="E41" s="20">
        <v>0.53284637435784532</v>
      </c>
      <c r="F41" s="20">
        <v>0.57889205771312224</v>
      </c>
      <c r="G41" s="44">
        <v>0.43726637828961218</v>
      </c>
      <c r="H41" s="16"/>
      <c r="I41" s="16"/>
      <c r="J41" s="16"/>
      <c r="L41" s="16"/>
    </row>
    <row r="42" spans="1:12" s="14" customFormat="1" ht="11.4" x14ac:dyDescent="0.3">
      <c r="A42" s="25">
        <v>2017</v>
      </c>
      <c r="B42" s="39">
        <v>29868250.5</v>
      </c>
      <c r="C42" s="39">
        <v>6636860</v>
      </c>
      <c r="D42" s="39">
        <v>23231390.5</v>
      </c>
      <c r="E42" s="20">
        <v>0.77779548889212646</v>
      </c>
      <c r="F42" s="20">
        <v>0.81120428848923043</v>
      </c>
      <c r="G42" s="44">
        <v>0.42880750891042985</v>
      </c>
      <c r="H42" s="16"/>
    </row>
    <row r="43" spans="1:12" s="14" customFormat="1" ht="11.4" x14ac:dyDescent="0.3">
      <c r="A43" s="25">
        <v>2016</v>
      </c>
      <c r="B43" s="39">
        <v>25941496.469999999</v>
      </c>
      <c r="C43" s="13">
        <v>5510346</v>
      </c>
      <c r="D43" s="39">
        <v>20431150.469999999</v>
      </c>
      <c r="E43" s="43">
        <v>0.78758565426738469</v>
      </c>
      <c r="F43" s="43">
        <v>0.81968880718547232</v>
      </c>
      <c r="G43" s="45">
        <v>0.39262241092252842</v>
      </c>
      <c r="H43" s="16"/>
    </row>
    <row r="44" spans="1:12" s="14" customFormat="1" ht="11.4" x14ac:dyDescent="0.3">
      <c r="A44" s="25">
        <v>2015</v>
      </c>
      <c r="B44" s="39">
        <f>SUM(C44+D44)</f>
        <v>9632871</v>
      </c>
      <c r="C44" s="39">
        <v>5524361</v>
      </c>
      <c r="D44" s="39">
        <v>4108510</v>
      </c>
      <c r="E44" s="43">
        <f>SUM(D44/B44)</f>
        <v>0.42650939683506611</v>
      </c>
      <c r="F44" s="43">
        <v>0.54200000000000004</v>
      </c>
      <c r="G44" s="21"/>
      <c r="H44" s="16"/>
    </row>
    <row r="45" spans="1:12" s="14" customFormat="1" ht="11.4" x14ac:dyDescent="0.3">
      <c r="A45" s="25">
        <v>2014</v>
      </c>
      <c r="B45" s="13">
        <f t="shared" ref="B45:B54" si="2">SUM(C45+D45)</f>
        <v>8286081</v>
      </c>
      <c r="C45" s="39">
        <v>5255072</v>
      </c>
      <c r="D45" s="13">
        <v>3031009</v>
      </c>
      <c r="E45" s="20">
        <f>SUM(D45/B45)</f>
        <v>0.36579524144164172</v>
      </c>
      <c r="F45" s="20">
        <v>0.45200000000000001</v>
      </c>
      <c r="G45" s="21"/>
      <c r="H45" s="16"/>
    </row>
    <row r="46" spans="1:12" s="14" customFormat="1" ht="11.4" x14ac:dyDescent="0.3">
      <c r="A46" s="25">
        <v>2013</v>
      </c>
      <c r="B46" s="39">
        <f t="shared" si="2"/>
        <v>9431786</v>
      </c>
      <c r="C46" s="39">
        <v>4958980</v>
      </c>
      <c r="D46" s="13">
        <v>4472806</v>
      </c>
      <c r="E46" s="43">
        <f>SUM(D46/B46)</f>
        <v>0.47422683254263825</v>
      </c>
      <c r="F46" s="43">
        <v>0.57389386878212978</v>
      </c>
      <c r="G46" s="21"/>
      <c r="H46" s="16"/>
    </row>
    <row r="47" spans="1:12" s="14" customFormat="1" ht="11.4" x14ac:dyDescent="0.3">
      <c r="A47" s="25">
        <v>2012</v>
      </c>
      <c r="B47" s="39">
        <f t="shared" si="2"/>
        <v>8680436</v>
      </c>
      <c r="C47" s="13">
        <v>3843920</v>
      </c>
      <c r="D47" s="39">
        <v>4836516</v>
      </c>
      <c r="E47" s="43">
        <f>SUM(D47/B47)</f>
        <v>0.55717431705043385</v>
      </c>
      <c r="F47" s="43">
        <v>0.55717431705043385</v>
      </c>
      <c r="G47" s="21"/>
      <c r="H47" s="16"/>
    </row>
    <row r="48" spans="1:12" s="14" customFormat="1" ht="13.2" x14ac:dyDescent="0.3">
      <c r="A48" s="25">
        <v>2011</v>
      </c>
      <c r="B48" s="13">
        <f t="shared" si="2"/>
        <v>8023186</v>
      </c>
      <c r="C48" s="13">
        <v>4823220</v>
      </c>
      <c r="D48" s="13">
        <v>3199966</v>
      </c>
      <c r="E48" s="20">
        <f t="shared" ref="E48:E54" si="3">SUM(D48/B48)</f>
        <v>0.39883981251338307</v>
      </c>
      <c r="F48" s="46">
        <v>0.39883981251338307</v>
      </c>
      <c r="G48" s="21"/>
      <c r="H48" s="17"/>
    </row>
    <row r="49" spans="1:8" s="14" customFormat="1" ht="13.2" x14ac:dyDescent="0.25">
      <c r="A49" s="26">
        <v>2010</v>
      </c>
      <c r="B49" s="13">
        <f t="shared" si="2"/>
        <v>9127127</v>
      </c>
      <c r="C49" s="18">
        <v>5187719</v>
      </c>
      <c r="D49" s="13">
        <v>3939408</v>
      </c>
      <c r="E49" s="20">
        <f t="shared" si="3"/>
        <v>0.43161533744408287</v>
      </c>
      <c r="F49" s="22">
        <v>0.46832778408318798</v>
      </c>
      <c r="G49" s="21"/>
      <c r="H49" s="19"/>
    </row>
    <row r="50" spans="1:8" s="14" customFormat="1" ht="13.2" x14ac:dyDescent="0.25">
      <c r="A50" s="26">
        <v>2009</v>
      </c>
      <c r="B50" s="39">
        <f t="shared" si="2"/>
        <v>9594815</v>
      </c>
      <c r="C50" s="42">
        <v>5299280</v>
      </c>
      <c r="D50" s="39">
        <v>4295535</v>
      </c>
      <c r="E50" s="43">
        <f t="shared" si="3"/>
        <v>0.44769336355104294</v>
      </c>
      <c r="G50" s="23" t="s">
        <v>47</v>
      </c>
      <c r="H50" s="19"/>
    </row>
    <row r="51" spans="1:8" s="14" customFormat="1" ht="13.2" x14ac:dyDescent="0.25">
      <c r="A51" s="27" t="s">
        <v>48</v>
      </c>
      <c r="B51" s="39">
        <f t="shared" si="2"/>
        <v>8011387</v>
      </c>
      <c r="C51" s="18">
        <v>4461220</v>
      </c>
      <c r="D51" s="39">
        <v>3550167</v>
      </c>
      <c r="E51" s="43">
        <f t="shared" si="3"/>
        <v>0.44314012043108142</v>
      </c>
      <c r="G51" s="24"/>
      <c r="H51" s="19" t="s">
        <v>47</v>
      </c>
    </row>
    <row r="52" spans="1:8" s="14" customFormat="1" ht="10.199999999999999" x14ac:dyDescent="0.2">
      <c r="A52" s="27" t="s">
        <v>49</v>
      </c>
      <c r="B52" s="39">
        <f t="shared" si="2"/>
        <v>6796580</v>
      </c>
      <c r="C52" s="42">
        <v>4653180</v>
      </c>
      <c r="D52" s="39">
        <v>2143400</v>
      </c>
      <c r="E52" s="43">
        <f t="shared" si="3"/>
        <v>0.31536449214163592</v>
      </c>
      <c r="G52" s="24"/>
    </row>
    <row r="53" spans="1:8" s="14" customFormat="1" ht="10.199999999999999" x14ac:dyDescent="0.2">
      <c r="A53" s="27" t="s">
        <v>50</v>
      </c>
      <c r="B53" s="39">
        <f t="shared" si="2"/>
        <v>6180709</v>
      </c>
      <c r="C53" s="42">
        <v>4371380</v>
      </c>
      <c r="D53" s="13">
        <v>1809329</v>
      </c>
      <c r="E53" s="20">
        <f t="shared" si="3"/>
        <v>0.29273809849323112</v>
      </c>
      <c r="G53" s="24"/>
    </row>
    <row r="54" spans="1:8" ht="12" customHeight="1" x14ac:dyDescent="0.3">
      <c r="A54" s="28">
        <v>2005</v>
      </c>
      <c r="B54" s="2">
        <f t="shared" si="2"/>
        <v>5841672</v>
      </c>
      <c r="C54" s="29">
        <v>4005444</v>
      </c>
      <c r="D54" s="2">
        <v>1836228</v>
      </c>
      <c r="E54" s="30">
        <f t="shared" si="3"/>
        <v>0.31433260888321013</v>
      </c>
      <c r="F54" s="24"/>
      <c r="G54" s="14"/>
    </row>
  </sheetData>
  <pageMargins left="0.7" right="0.7" top="0.75" bottom="0.75" header="0.3" footer="0.3"/>
  <pageSetup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92E6-9E39-44A1-8F30-265892A69136}">
  <dimension ref="A1:Y98"/>
  <sheetViews>
    <sheetView topLeftCell="A10" zoomScale="110" zoomScaleNormal="110" zoomScaleSheetLayoutView="40" workbookViewId="0">
      <selection activeCell="M49" sqref="M49"/>
    </sheetView>
  </sheetViews>
  <sheetFormatPr defaultRowHeight="14.4" x14ac:dyDescent="0.3"/>
  <cols>
    <col min="1" max="1" width="12.109375" customWidth="1"/>
    <col min="5" max="5" width="12.33203125" customWidth="1"/>
    <col min="7" max="7" width="13.6640625" customWidth="1"/>
    <col min="12" max="12" width="10.5546875" customWidth="1"/>
    <col min="15" max="15" width="17" customWidth="1"/>
  </cols>
  <sheetData>
    <row r="1" spans="1:17" ht="17.399999999999999" x14ac:dyDescent="0.3">
      <c r="A1" s="37" t="s">
        <v>0</v>
      </c>
      <c r="B1" s="1" t="s">
        <v>1</v>
      </c>
      <c r="C1" s="38" t="s">
        <v>2</v>
      </c>
      <c r="D1" s="2"/>
      <c r="E1" s="3"/>
      <c r="F1" s="2"/>
      <c r="G1" s="2"/>
      <c r="H1" s="2"/>
      <c r="I1" s="2"/>
      <c r="J1" s="2"/>
      <c r="K1" s="2"/>
      <c r="L1" s="53"/>
    </row>
    <row r="2" spans="1:17" ht="17.399999999999999" x14ac:dyDescent="0.3">
      <c r="A2" s="4"/>
      <c r="B2" s="5"/>
      <c r="C2" s="4"/>
      <c r="D2" s="6"/>
      <c r="E2" s="7"/>
      <c r="F2" s="4"/>
      <c r="G2" s="4"/>
      <c r="H2" s="4"/>
      <c r="I2" s="4"/>
      <c r="J2" s="4"/>
      <c r="K2" s="4"/>
      <c r="L2" s="53"/>
      <c r="O2" s="59" t="s">
        <v>130</v>
      </c>
    </row>
    <row r="3" spans="1:17" ht="30.6" x14ac:dyDescent="0.3">
      <c r="A3" s="8" t="s">
        <v>3</v>
      </c>
      <c r="B3" s="8" t="s">
        <v>4</v>
      </c>
      <c r="C3" s="8" t="s">
        <v>5</v>
      </c>
      <c r="D3" s="8" t="s">
        <v>6</v>
      </c>
      <c r="E3" s="8" t="s">
        <v>7</v>
      </c>
      <c r="F3" s="8" t="s">
        <v>54</v>
      </c>
      <c r="G3" s="8" t="s">
        <v>9</v>
      </c>
      <c r="H3" s="8" t="s">
        <v>10</v>
      </c>
      <c r="I3" s="8" t="s">
        <v>11</v>
      </c>
      <c r="J3" s="9" t="s">
        <v>12</v>
      </c>
      <c r="K3" s="9" t="s">
        <v>13</v>
      </c>
      <c r="L3" s="8" t="s">
        <v>164</v>
      </c>
      <c r="O3" s="58" t="s">
        <v>141</v>
      </c>
    </row>
    <row r="4" spans="1:17" x14ac:dyDescent="0.3">
      <c r="A4" s="67" t="s">
        <v>14</v>
      </c>
      <c r="B4" s="65"/>
      <c r="C4" s="65"/>
      <c r="D4" s="70">
        <v>107032</v>
      </c>
      <c r="E4" s="65"/>
      <c r="F4" s="66"/>
      <c r="G4" s="65"/>
      <c r="H4" s="65"/>
      <c r="I4" s="65"/>
      <c r="J4" s="65"/>
      <c r="K4" s="67"/>
      <c r="L4" s="68"/>
    </row>
    <row r="5" spans="1:17" x14ac:dyDescent="0.3">
      <c r="A5" s="67" t="s">
        <v>15</v>
      </c>
      <c r="B5" s="67"/>
      <c r="C5" s="67"/>
      <c r="D5" s="67"/>
      <c r="E5" s="67"/>
      <c r="F5" s="67"/>
      <c r="G5" s="67"/>
      <c r="H5" s="67"/>
      <c r="I5" s="67">
        <v>22318</v>
      </c>
      <c r="J5" s="67"/>
      <c r="K5" s="67"/>
      <c r="L5" s="69"/>
    </row>
    <row r="6" spans="1:17" x14ac:dyDescent="0.3">
      <c r="A6" s="2" t="s">
        <v>16</v>
      </c>
      <c r="B6" s="10"/>
      <c r="C6" s="10"/>
      <c r="D6" s="10"/>
      <c r="E6" s="10"/>
      <c r="F6" s="10"/>
      <c r="G6" s="10"/>
      <c r="H6" s="10"/>
      <c r="I6" s="10"/>
      <c r="J6" s="2"/>
      <c r="K6" s="2"/>
      <c r="L6" s="53"/>
    </row>
    <row r="7" spans="1:17" x14ac:dyDescent="0.3">
      <c r="A7" s="54" t="s">
        <v>17</v>
      </c>
      <c r="B7" s="60">
        <v>146250</v>
      </c>
      <c r="C7" s="60">
        <v>472606.5</v>
      </c>
      <c r="D7" s="60">
        <v>22800.2</v>
      </c>
      <c r="E7" s="54"/>
      <c r="F7" s="54"/>
      <c r="G7" s="60">
        <v>58711</v>
      </c>
      <c r="H7" s="54"/>
      <c r="I7" s="54"/>
      <c r="J7" s="54"/>
      <c r="K7" s="54"/>
      <c r="L7" s="53"/>
      <c r="N7" s="57">
        <v>24634</v>
      </c>
    </row>
    <row r="8" spans="1:17" ht="21.6" customHeight="1" x14ac:dyDescent="0.35">
      <c r="A8" s="60" t="s">
        <v>18</v>
      </c>
      <c r="B8" s="54"/>
      <c r="C8" s="54"/>
      <c r="D8" s="54"/>
      <c r="E8" s="54"/>
      <c r="F8" s="54"/>
      <c r="G8" s="54"/>
      <c r="H8" s="60">
        <v>8452.5</v>
      </c>
      <c r="I8" s="54"/>
      <c r="J8" s="54"/>
      <c r="K8" s="54"/>
      <c r="L8" s="53"/>
      <c r="Q8" t="s">
        <v>127</v>
      </c>
    </row>
    <row r="9" spans="1:17" x14ac:dyDescent="0.3">
      <c r="A9" s="60" t="s">
        <v>19</v>
      </c>
      <c r="B9" s="54"/>
      <c r="C9" s="54"/>
      <c r="D9" s="54"/>
      <c r="E9" s="60">
        <v>1935</v>
      </c>
      <c r="F9" s="54"/>
      <c r="G9" s="54"/>
      <c r="H9" s="54"/>
      <c r="I9" s="54"/>
      <c r="J9" s="54"/>
      <c r="K9" s="54"/>
      <c r="L9" s="53"/>
      <c r="N9" s="56" t="s">
        <v>126</v>
      </c>
    </row>
    <row r="10" spans="1:17" x14ac:dyDescent="0.3">
      <c r="A10" s="60" t="s">
        <v>163</v>
      </c>
      <c r="B10" s="60"/>
      <c r="C10" s="60"/>
      <c r="D10" s="60"/>
      <c r="E10" s="60"/>
      <c r="F10" s="60"/>
      <c r="G10" s="60"/>
      <c r="H10" s="60"/>
      <c r="I10" s="60"/>
      <c r="J10" s="60"/>
      <c r="K10" s="60"/>
      <c r="L10" s="61">
        <v>54000</v>
      </c>
    </row>
    <row r="11" spans="1:17" x14ac:dyDescent="0.3">
      <c r="A11" s="2" t="s">
        <v>125</v>
      </c>
      <c r="B11" s="10"/>
      <c r="C11" s="10"/>
      <c r="D11" s="10"/>
      <c r="E11" s="10"/>
      <c r="F11" s="10"/>
      <c r="G11" s="10"/>
      <c r="H11" s="10"/>
      <c r="I11" s="10"/>
      <c r="J11" s="2"/>
      <c r="K11" s="2"/>
      <c r="L11" s="53"/>
    </row>
    <row r="12" spans="1:17" x14ac:dyDescent="0.3">
      <c r="A12" s="62" t="s">
        <v>22</v>
      </c>
      <c r="B12" s="60"/>
      <c r="C12" s="60"/>
      <c r="D12" s="60"/>
      <c r="E12" s="60"/>
      <c r="F12" s="60"/>
      <c r="G12" s="60"/>
      <c r="H12" s="60"/>
      <c r="I12" s="60"/>
      <c r="J12" s="60"/>
      <c r="K12" s="60">
        <v>36320</v>
      </c>
      <c r="L12" s="63"/>
    </row>
    <row r="13" spans="1:17" x14ac:dyDescent="0.3">
      <c r="A13" s="62" t="s">
        <v>23</v>
      </c>
      <c r="B13" s="60"/>
      <c r="C13" s="62">
        <v>55.28</v>
      </c>
      <c r="D13" s="62">
        <v>443.41</v>
      </c>
      <c r="E13" s="60"/>
      <c r="F13" s="60"/>
      <c r="G13" s="60"/>
      <c r="H13" s="60"/>
      <c r="I13" s="60"/>
      <c r="J13" s="62">
        <v>333.25</v>
      </c>
      <c r="K13" s="60"/>
      <c r="L13" s="63"/>
    </row>
    <row r="14" spans="1:17" ht="20.399999999999999" x14ac:dyDescent="0.3">
      <c r="A14" s="62" t="s">
        <v>123</v>
      </c>
      <c r="B14" s="62"/>
      <c r="C14" s="62"/>
      <c r="D14" s="62"/>
      <c r="E14" s="62"/>
      <c r="F14" s="62">
        <v>3390</v>
      </c>
      <c r="G14" s="62"/>
      <c r="H14" s="62"/>
      <c r="I14" s="62"/>
      <c r="J14" s="62"/>
      <c r="K14" s="62"/>
      <c r="L14" s="61"/>
    </row>
    <row r="15" spans="1:17" x14ac:dyDescent="0.3">
      <c r="A15" s="62" t="s">
        <v>24</v>
      </c>
      <c r="B15" s="62"/>
      <c r="C15" s="62"/>
      <c r="D15" s="62"/>
      <c r="E15" s="62"/>
      <c r="F15" s="62"/>
      <c r="G15" s="62"/>
      <c r="H15" s="62">
        <v>2241</v>
      </c>
      <c r="I15" s="62"/>
      <c r="J15" s="62"/>
      <c r="K15" s="62"/>
      <c r="L15" s="61"/>
    </row>
    <row r="16" spans="1:17" x14ac:dyDescent="0.3">
      <c r="A16" s="62" t="s">
        <v>25</v>
      </c>
      <c r="B16" s="62"/>
      <c r="C16" s="62"/>
      <c r="D16" s="62">
        <v>10000</v>
      </c>
      <c r="E16" s="62"/>
      <c r="F16" s="62"/>
      <c r="G16" s="62"/>
      <c r="H16" s="62"/>
      <c r="I16" s="62"/>
      <c r="J16" s="62"/>
      <c r="K16" s="62"/>
      <c r="L16" s="64"/>
    </row>
    <row r="17" spans="1:25" x14ac:dyDescent="0.3">
      <c r="A17" s="8" t="s">
        <v>26</v>
      </c>
      <c r="B17" s="35">
        <f>SUM(B4:B16)</f>
        <v>146250</v>
      </c>
      <c r="C17" s="40">
        <f>SUM(C4:C16)</f>
        <v>472661.78</v>
      </c>
      <c r="D17" s="35">
        <f>SUM(D4:D16)</f>
        <v>140275.60999999999</v>
      </c>
      <c r="E17" s="12">
        <f>SUM(E4:E16)*2.5</f>
        <v>4837.5</v>
      </c>
      <c r="F17" s="8"/>
      <c r="G17" s="35">
        <f>SUM(G4:G16)</f>
        <v>58711</v>
      </c>
      <c r="H17" s="40">
        <f>SUM(H4:H16)</f>
        <v>10693.5</v>
      </c>
      <c r="I17" s="40">
        <f>SUM(I4:I16)</f>
        <v>22318</v>
      </c>
      <c r="J17" s="40">
        <f>SUM(J4:J16)</f>
        <v>333.25</v>
      </c>
      <c r="K17" s="40">
        <f>SUM(K4:K16)</f>
        <v>36320</v>
      </c>
      <c r="L17" s="53"/>
    </row>
    <row r="18" spans="1:25" x14ac:dyDescent="0.3">
      <c r="A18" s="10"/>
      <c r="B18" s="10"/>
      <c r="C18" s="10"/>
      <c r="D18" s="10"/>
      <c r="E18" s="10"/>
      <c r="F18" s="10"/>
      <c r="G18" s="10"/>
      <c r="H18" s="10"/>
      <c r="I18" s="10"/>
      <c r="J18" s="10"/>
      <c r="K18" s="2"/>
      <c r="L18" s="53"/>
    </row>
    <row r="19" spans="1:25" ht="30.6" x14ac:dyDescent="0.3">
      <c r="A19" s="8" t="s">
        <v>3</v>
      </c>
      <c r="B19" s="8" t="s">
        <v>27</v>
      </c>
      <c r="C19" s="8" t="s">
        <v>28</v>
      </c>
      <c r="D19" s="8" t="s">
        <v>29</v>
      </c>
      <c r="E19" s="8" t="s">
        <v>30</v>
      </c>
      <c r="F19" s="8" t="s">
        <v>31</v>
      </c>
      <c r="G19" s="8" t="s">
        <v>32</v>
      </c>
      <c r="H19" s="8" t="s">
        <v>33</v>
      </c>
      <c r="I19" s="8" t="s">
        <v>34</v>
      </c>
      <c r="J19" s="9" t="s">
        <v>35</v>
      </c>
      <c r="K19" s="8" t="s">
        <v>36</v>
      </c>
      <c r="L19" s="53"/>
    </row>
    <row r="20" spans="1:25" x14ac:dyDescent="0.3">
      <c r="A20" s="55" t="s">
        <v>37</v>
      </c>
      <c r="B20" s="55"/>
      <c r="C20" s="55"/>
      <c r="D20" s="55"/>
      <c r="E20" s="55"/>
      <c r="F20" s="55"/>
      <c r="G20" s="55"/>
      <c r="H20" s="55"/>
      <c r="I20" s="55"/>
      <c r="J20" s="55"/>
      <c r="K20" s="60">
        <v>100625.5</v>
      </c>
      <c r="L20" s="53"/>
    </row>
    <row r="21" spans="1:25" x14ac:dyDescent="0.3">
      <c r="A21" s="67" t="s">
        <v>15</v>
      </c>
      <c r="B21" s="65"/>
      <c r="C21" s="65"/>
      <c r="D21" s="65"/>
      <c r="E21" s="65"/>
      <c r="F21" s="67"/>
      <c r="G21" s="65"/>
      <c r="H21" s="67">
        <v>9513</v>
      </c>
      <c r="I21" s="65"/>
      <c r="J21" s="65"/>
      <c r="K21" s="65"/>
      <c r="L21" s="53"/>
    </row>
    <row r="22" spans="1:25" x14ac:dyDescent="0.3">
      <c r="A22" s="55" t="s">
        <v>16</v>
      </c>
      <c r="B22" s="55"/>
      <c r="C22" s="55"/>
      <c r="D22" s="55"/>
      <c r="E22" s="55"/>
      <c r="F22" s="55"/>
      <c r="G22" s="55"/>
      <c r="H22" s="55"/>
      <c r="I22" s="55"/>
      <c r="J22" s="55"/>
      <c r="K22" s="60">
        <v>956910</v>
      </c>
      <c r="L22" s="53"/>
    </row>
    <row r="23" spans="1:25" x14ac:dyDescent="0.3">
      <c r="A23" s="54" t="s">
        <v>17</v>
      </c>
      <c r="B23" s="60">
        <v>716271.5</v>
      </c>
      <c r="C23" s="60">
        <v>587174.30000000005</v>
      </c>
      <c r="D23" s="62">
        <v>352280</v>
      </c>
      <c r="E23" s="55"/>
      <c r="F23" s="55"/>
      <c r="G23" s="55"/>
      <c r="H23" s="55"/>
      <c r="I23" s="55"/>
      <c r="J23" s="55"/>
      <c r="K23" s="60">
        <v>478762</v>
      </c>
      <c r="L23" s="53"/>
    </row>
    <row r="24" spans="1:25" ht="20.399999999999999" x14ac:dyDescent="0.3">
      <c r="A24" s="10" t="s">
        <v>38</v>
      </c>
      <c r="B24" s="2"/>
      <c r="C24" s="2"/>
      <c r="D24" s="2"/>
      <c r="E24" s="2"/>
      <c r="F24" s="2"/>
      <c r="G24" s="2"/>
      <c r="H24" s="2"/>
      <c r="I24" s="2"/>
      <c r="J24" s="2"/>
      <c r="K24" s="10"/>
      <c r="L24" s="53"/>
    </row>
    <row r="25" spans="1:25" x14ac:dyDescent="0.3">
      <c r="A25" s="55" t="s">
        <v>14</v>
      </c>
      <c r="B25" s="55"/>
      <c r="C25" s="55"/>
      <c r="D25" s="55"/>
      <c r="E25" s="60">
        <v>14</v>
      </c>
      <c r="F25" s="55"/>
      <c r="G25" s="55"/>
      <c r="H25" s="55"/>
      <c r="I25" s="55"/>
      <c r="J25" s="55"/>
      <c r="K25" s="55"/>
      <c r="L25" s="53"/>
    </row>
    <row r="26" spans="1:25" x14ac:dyDescent="0.3">
      <c r="A26" s="55" t="s">
        <v>19</v>
      </c>
      <c r="B26" s="55"/>
      <c r="C26" s="55"/>
      <c r="D26" s="55"/>
      <c r="E26" s="55"/>
      <c r="F26" s="55"/>
      <c r="G26" s="60">
        <v>74183</v>
      </c>
      <c r="H26" s="55"/>
      <c r="I26" s="55"/>
      <c r="J26" s="55"/>
      <c r="K26" s="55"/>
      <c r="L26" s="53"/>
    </row>
    <row r="27" spans="1:25" x14ac:dyDescent="0.3">
      <c r="A27" s="62" t="s">
        <v>20</v>
      </c>
      <c r="B27" s="60"/>
      <c r="C27" s="60"/>
      <c r="D27" s="62">
        <v>210000</v>
      </c>
      <c r="E27" s="60"/>
      <c r="F27" s="60"/>
      <c r="G27" s="60"/>
      <c r="H27" s="60"/>
      <c r="I27" s="60"/>
      <c r="J27" s="60"/>
      <c r="K27" s="60"/>
      <c r="L27" s="53"/>
    </row>
    <row r="28" spans="1:25" ht="20.399999999999999" x14ac:dyDescent="0.3">
      <c r="A28" s="55" t="s">
        <v>21</v>
      </c>
      <c r="B28" s="55"/>
      <c r="C28" s="55"/>
      <c r="D28" s="55"/>
      <c r="E28" s="55"/>
      <c r="F28" s="55"/>
      <c r="G28" s="55"/>
      <c r="H28" s="55"/>
      <c r="I28" s="55"/>
      <c r="J28" s="55"/>
      <c r="K28" s="60">
        <v>452013.77600000001</v>
      </c>
      <c r="L28" s="53"/>
      <c r="M28" t="s">
        <v>131</v>
      </c>
    </row>
    <row r="29" spans="1:25" x14ac:dyDescent="0.3">
      <c r="A29" s="10" t="s">
        <v>22</v>
      </c>
      <c r="C29" s="2"/>
      <c r="D29" s="2"/>
      <c r="E29" s="2"/>
      <c r="F29" s="14"/>
      <c r="G29" s="2"/>
      <c r="H29" s="2"/>
      <c r="I29" s="2"/>
      <c r="J29" s="2"/>
      <c r="K29" s="2"/>
      <c r="L29" s="53"/>
      <c r="M29" s="58">
        <v>452013.77600000001</v>
      </c>
    </row>
    <row r="30" spans="1:25" x14ac:dyDescent="0.3">
      <c r="A30" s="62" t="s">
        <v>23</v>
      </c>
      <c r="B30" s="62"/>
      <c r="C30" s="62"/>
      <c r="D30" s="62"/>
      <c r="E30" s="62"/>
      <c r="F30" s="62"/>
      <c r="G30" s="62"/>
      <c r="H30" s="62"/>
      <c r="I30" s="62"/>
      <c r="J30" s="62">
        <v>19857.09</v>
      </c>
      <c r="K30" s="62">
        <v>704.65</v>
      </c>
      <c r="L30" s="61"/>
    </row>
    <row r="31" spans="1:25" x14ac:dyDescent="0.3">
      <c r="A31" s="60" t="s">
        <v>25</v>
      </c>
      <c r="B31" s="60"/>
      <c r="C31" s="62">
        <v>500</v>
      </c>
      <c r="D31" s="60"/>
      <c r="E31" s="60"/>
      <c r="F31" s="60"/>
      <c r="G31" s="60"/>
      <c r="H31" s="60"/>
      <c r="I31" s="60"/>
      <c r="J31" s="60"/>
      <c r="K31" s="60"/>
      <c r="L31" s="63"/>
      <c r="P31" s="56" t="s">
        <v>128</v>
      </c>
    </row>
    <row r="32" spans="1:25" x14ac:dyDescent="0.3">
      <c r="A32" s="8" t="s">
        <v>26</v>
      </c>
      <c r="B32" s="40">
        <f>SUM(B20:B31)</f>
        <v>716271.5</v>
      </c>
      <c r="C32" s="12">
        <f>SUM(C20:C31)</f>
        <v>587674.30000000005</v>
      </c>
      <c r="D32" s="12">
        <f>SUM(D20:D31)</f>
        <v>562280</v>
      </c>
      <c r="E32" s="41">
        <f>SUM(E20:E31)*15</f>
        <v>210</v>
      </c>
      <c r="F32" s="12">
        <f t="shared" ref="F32:K32" si="0">SUM(F20:F31)</f>
        <v>0</v>
      </c>
      <c r="G32" s="40">
        <f t="shared" si="0"/>
        <v>74183</v>
      </c>
      <c r="H32" s="35">
        <f t="shared" si="0"/>
        <v>9513</v>
      </c>
      <c r="I32" s="8">
        <f t="shared" si="0"/>
        <v>0</v>
      </c>
      <c r="J32" s="8">
        <f t="shared" si="0"/>
        <v>19857.09</v>
      </c>
      <c r="K32" s="40">
        <f t="shared" si="0"/>
        <v>1989015.926</v>
      </c>
      <c r="L32" s="53"/>
      <c r="P32" s="108" t="s">
        <v>129</v>
      </c>
      <c r="Q32" s="108"/>
      <c r="R32" s="108"/>
      <c r="S32" s="108"/>
      <c r="T32" s="108"/>
      <c r="U32" s="108"/>
      <c r="V32" s="108"/>
      <c r="W32" s="108"/>
      <c r="X32" s="108"/>
      <c r="Y32" s="108"/>
    </row>
    <row r="33" spans="1:25" x14ac:dyDescent="0.3">
      <c r="P33" s="108"/>
      <c r="Q33" s="108"/>
      <c r="R33" s="108"/>
      <c r="S33" s="108"/>
      <c r="T33" s="108"/>
      <c r="U33" s="108"/>
      <c r="V33" s="108"/>
      <c r="W33" s="108"/>
      <c r="X33" s="108"/>
      <c r="Y33" s="108"/>
    </row>
    <row r="34" spans="1:25" ht="48" x14ac:dyDescent="0.3">
      <c r="A34" s="15" t="s">
        <v>40</v>
      </c>
      <c r="B34" s="15" t="s">
        <v>41</v>
      </c>
      <c r="C34" s="15" t="s">
        <v>42</v>
      </c>
      <c r="D34" s="15" t="s">
        <v>43</v>
      </c>
      <c r="E34" s="15" t="s">
        <v>44</v>
      </c>
      <c r="F34" s="15" t="s">
        <v>45</v>
      </c>
      <c r="G34" s="31" t="s">
        <v>46</v>
      </c>
      <c r="P34" s="108"/>
      <c r="Q34" s="108"/>
      <c r="R34" s="108"/>
      <c r="S34" s="108"/>
      <c r="T34" s="108"/>
      <c r="U34" s="108"/>
      <c r="V34" s="108"/>
      <c r="W34" s="108"/>
      <c r="X34" s="108"/>
      <c r="Y34" s="108"/>
    </row>
    <row r="35" spans="1:25" x14ac:dyDescent="0.3">
      <c r="A35" s="25">
        <v>2023</v>
      </c>
      <c r="B35" s="15"/>
      <c r="C35" s="15"/>
      <c r="D35" s="15"/>
      <c r="E35" s="15"/>
      <c r="F35" s="15"/>
      <c r="G35" s="31"/>
      <c r="P35" s="108"/>
      <c r="Q35" s="108"/>
      <c r="R35" s="108"/>
      <c r="S35" s="108"/>
      <c r="T35" s="108"/>
      <c r="U35" s="108"/>
      <c r="V35" s="108"/>
      <c r="W35" s="108"/>
      <c r="X35" s="108"/>
      <c r="Y35" s="108"/>
    </row>
    <row r="36" spans="1:25" x14ac:dyDescent="0.3">
      <c r="A36" s="25">
        <v>2022</v>
      </c>
      <c r="B36" s="13">
        <f>SUM(C36+D36)</f>
        <v>10500</v>
      </c>
      <c r="C36" s="13">
        <f>SUM(F16,K31)</f>
        <v>0</v>
      </c>
      <c r="D36" s="13">
        <f>SUM(B16:E16,G16:K16,B31:J31)</f>
        <v>10500</v>
      </c>
      <c r="E36" s="20">
        <f>SUM(D36/B36)</f>
        <v>1</v>
      </c>
      <c r="F36" s="20">
        <f>SUM(D36/(B36-F16))</f>
        <v>1</v>
      </c>
      <c r="G36" s="20">
        <f>(D36-(J31+J16+D12))/(B36-(J31+J16+D12+K29))</f>
        <v>1</v>
      </c>
      <c r="P36" s="108"/>
      <c r="Q36" s="108"/>
      <c r="R36" s="108"/>
      <c r="S36" s="108"/>
      <c r="T36" s="108"/>
      <c r="U36" s="108"/>
      <c r="V36" s="108"/>
      <c r="W36" s="108"/>
      <c r="X36" s="108"/>
      <c r="Y36" s="108"/>
    </row>
    <row r="37" spans="1:25" x14ac:dyDescent="0.3">
      <c r="A37" s="25">
        <v>2021</v>
      </c>
      <c r="B37" s="13">
        <f>SUM(C37+D37)</f>
        <v>4851405.4560000002</v>
      </c>
      <c r="C37" s="13">
        <f>SUM(F17,K32)</f>
        <v>1989015.926</v>
      </c>
      <c r="D37" s="13">
        <f>SUM(B17:E17,G17:K17,B32:J32)</f>
        <v>2862389.5300000003</v>
      </c>
      <c r="E37" s="20">
        <f>SUM(D37/B37)</f>
        <v>0.59001243164698292</v>
      </c>
      <c r="F37" s="20">
        <f>SUM(D37/(B37-F17))</f>
        <v>0.59001243164698292</v>
      </c>
      <c r="G37" s="20">
        <f>(D37-(J32+J17+D13))/(B37-(J32+J17+D13+K30))</f>
        <v>0.58834706579692675</v>
      </c>
    </row>
    <row r="38" spans="1:25" x14ac:dyDescent="0.3">
      <c r="A38" s="25">
        <v>2020</v>
      </c>
      <c r="B38" s="13">
        <v>6956862</v>
      </c>
      <c r="C38" s="13">
        <v>3116518</v>
      </c>
      <c r="D38" s="13">
        <v>3840344</v>
      </c>
      <c r="E38" s="43">
        <v>0.55202244920195342</v>
      </c>
      <c r="F38" s="43">
        <v>0.60320170891841796</v>
      </c>
      <c r="G38" s="43">
        <v>0.55202244920195342</v>
      </c>
      <c r="P38" t="s">
        <v>15</v>
      </c>
    </row>
    <row r="39" spans="1:25" x14ac:dyDescent="0.3">
      <c r="A39" s="25">
        <v>2019</v>
      </c>
      <c r="B39" s="13">
        <v>8541964.675999999</v>
      </c>
      <c r="C39" s="13">
        <v>4865344</v>
      </c>
      <c r="D39" s="13">
        <v>3676620.676</v>
      </c>
      <c r="E39" s="20">
        <v>0.43041862328581704</v>
      </c>
      <c r="F39" s="20">
        <v>0.46236898256984077</v>
      </c>
      <c r="G39" s="20">
        <v>0.43041862328581704</v>
      </c>
      <c r="P39" t="s">
        <v>132</v>
      </c>
    </row>
    <row r="40" spans="1:25" x14ac:dyDescent="0.3">
      <c r="A40" s="25">
        <v>2018</v>
      </c>
      <c r="B40" s="13">
        <v>12217590.459999999</v>
      </c>
      <c r="C40" s="13">
        <v>5707491.6799999997</v>
      </c>
      <c r="D40" s="13">
        <v>6510098.7799999993</v>
      </c>
      <c r="E40" s="20">
        <v>0.53284637435784532</v>
      </c>
      <c r="F40" s="20">
        <v>0.57889205771312224</v>
      </c>
      <c r="G40" s="44">
        <v>0.43726637828961218</v>
      </c>
      <c r="H40" s="16"/>
      <c r="I40" s="16"/>
      <c r="J40" s="16"/>
      <c r="K40" s="14"/>
      <c r="P40" t="s">
        <v>133</v>
      </c>
    </row>
    <row r="41" spans="1:25" x14ac:dyDescent="0.3">
      <c r="A41" s="25">
        <v>2017</v>
      </c>
      <c r="B41" s="39">
        <v>29868250.5</v>
      </c>
      <c r="C41" s="39">
        <v>6636860</v>
      </c>
      <c r="D41" s="39">
        <v>23231390.5</v>
      </c>
      <c r="E41" s="20">
        <v>0.77779548889212646</v>
      </c>
      <c r="F41" s="20">
        <v>0.81120428848923043</v>
      </c>
      <c r="G41" s="44">
        <v>0.42880750891042985</v>
      </c>
      <c r="H41" s="16"/>
      <c r="I41" s="14"/>
      <c r="J41" s="14"/>
      <c r="K41" s="14"/>
      <c r="P41" t="s">
        <v>134</v>
      </c>
    </row>
    <row r="42" spans="1:25" ht="28.8" x14ac:dyDescent="0.3">
      <c r="A42" s="25">
        <v>2016</v>
      </c>
      <c r="B42" s="39">
        <v>25941496.469999999</v>
      </c>
      <c r="C42" s="13">
        <v>5510346</v>
      </c>
      <c r="D42" s="39">
        <v>20431150.469999999</v>
      </c>
      <c r="E42" s="43">
        <v>0.78758565426738469</v>
      </c>
      <c r="F42" s="43">
        <v>0.81968880718547232</v>
      </c>
      <c r="G42" s="45">
        <v>0.39262241092252842</v>
      </c>
      <c r="H42" s="16"/>
      <c r="I42" s="14"/>
      <c r="J42" s="14"/>
      <c r="K42" s="14"/>
      <c r="O42" s="49" t="s">
        <v>161</v>
      </c>
      <c r="P42" s="71" t="s">
        <v>135</v>
      </c>
      <c r="Q42" s="71"/>
      <c r="R42" s="71"/>
      <c r="S42" s="71"/>
      <c r="T42" s="71"/>
    </row>
    <row r="43" spans="1:25" x14ac:dyDescent="0.3">
      <c r="A43" s="25">
        <v>2015</v>
      </c>
      <c r="B43" s="39">
        <f>SUM(C43+D43)</f>
        <v>9632871</v>
      </c>
      <c r="C43" s="39">
        <v>5524361</v>
      </c>
      <c r="D43" s="39">
        <v>4108510</v>
      </c>
      <c r="E43" s="43">
        <f>SUM(D43/B43)</f>
        <v>0.42650939683506611</v>
      </c>
      <c r="F43" s="43">
        <v>0.54200000000000004</v>
      </c>
      <c r="G43" s="21"/>
      <c r="H43" s="16"/>
      <c r="I43" s="14"/>
      <c r="J43" s="14"/>
      <c r="K43" s="14"/>
    </row>
    <row r="44" spans="1:25" x14ac:dyDescent="0.3">
      <c r="A44" s="25">
        <v>2014</v>
      </c>
      <c r="B44" s="13">
        <f t="shared" ref="B44:B53" si="1">SUM(C44+D44)</f>
        <v>8286081</v>
      </c>
      <c r="C44" s="39">
        <v>5255072</v>
      </c>
      <c r="D44" s="13">
        <v>3031009</v>
      </c>
      <c r="E44" s="20">
        <f>SUM(D44/B44)</f>
        <v>0.36579524144164172</v>
      </c>
      <c r="F44" s="20">
        <v>0.45200000000000001</v>
      </c>
      <c r="G44" s="21"/>
      <c r="H44" s="16"/>
      <c r="I44" s="14"/>
      <c r="J44" s="14"/>
      <c r="K44" s="14"/>
      <c r="P44" t="s">
        <v>136</v>
      </c>
    </row>
    <row r="45" spans="1:25" x14ac:dyDescent="0.3">
      <c r="A45" s="25">
        <v>2013</v>
      </c>
      <c r="B45" s="39">
        <f t="shared" si="1"/>
        <v>9431786</v>
      </c>
      <c r="C45" s="39">
        <v>4958980</v>
      </c>
      <c r="D45" s="13">
        <v>4472806</v>
      </c>
      <c r="E45" s="43">
        <f>SUM(D45/B45)</f>
        <v>0.47422683254263825</v>
      </c>
      <c r="F45" s="43">
        <v>0.57389386878212978</v>
      </c>
      <c r="G45" s="21"/>
      <c r="H45" s="16"/>
      <c r="I45" s="14"/>
      <c r="J45" s="14"/>
      <c r="K45" s="14"/>
      <c r="P45" t="s">
        <v>137</v>
      </c>
    </row>
    <row r="46" spans="1:25" x14ac:dyDescent="0.3">
      <c r="A46" s="25">
        <v>2012</v>
      </c>
      <c r="B46" s="39">
        <f t="shared" si="1"/>
        <v>8680436</v>
      </c>
      <c r="C46" s="13">
        <v>3843920</v>
      </c>
      <c r="D46" s="39">
        <v>4836516</v>
      </c>
      <c r="E46" s="43">
        <f>SUM(D46/B46)</f>
        <v>0.55717431705043385</v>
      </c>
      <c r="F46" s="43">
        <v>0.55717431705043385</v>
      </c>
      <c r="G46" s="21"/>
      <c r="H46" s="16"/>
      <c r="I46" s="14"/>
      <c r="J46" s="14"/>
      <c r="K46" s="14"/>
      <c r="O46" t="s">
        <v>152</v>
      </c>
      <c r="P46" t="s">
        <v>138</v>
      </c>
    </row>
    <row r="47" spans="1:25" x14ac:dyDescent="0.3">
      <c r="A47" s="25">
        <v>2011</v>
      </c>
      <c r="B47" s="13">
        <f t="shared" si="1"/>
        <v>8023186</v>
      </c>
      <c r="C47" s="13">
        <v>4823220</v>
      </c>
      <c r="D47" s="13">
        <v>3199966</v>
      </c>
      <c r="E47" s="20">
        <f t="shared" ref="E47:E53" si="2">SUM(D47/B47)</f>
        <v>0.39883981251338307</v>
      </c>
      <c r="F47" s="46">
        <v>0.39883981251338307</v>
      </c>
      <c r="G47" s="21"/>
      <c r="H47" s="17"/>
      <c r="I47" s="14"/>
      <c r="J47" s="14"/>
      <c r="K47" s="14"/>
      <c r="P47" s="71" t="s">
        <v>139</v>
      </c>
      <c r="Q47" s="71"/>
      <c r="R47" s="71"/>
      <c r="S47" s="71"/>
      <c r="T47" s="71"/>
    </row>
    <row r="48" spans="1:25" x14ac:dyDescent="0.3">
      <c r="A48" s="26">
        <v>2010</v>
      </c>
      <c r="B48" s="13">
        <f t="shared" si="1"/>
        <v>9127127</v>
      </c>
      <c r="C48" s="18">
        <v>5187719</v>
      </c>
      <c r="D48" s="13">
        <v>3939408</v>
      </c>
      <c r="E48" s="20">
        <f t="shared" si="2"/>
        <v>0.43161533744408287</v>
      </c>
      <c r="F48" s="22">
        <v>0.46832778408318798</v>
      </c>
      <c r="G48" s="21"/>
      <c r="H48" s="19"/>
      <c r="I48" s="14"/>
      <c r="J48" s="14"/>
      <c r="K48" s="14"/>
      <c r="P48" s="71" t="s">
        <v>140</v>
      </c>
      <c r="Q48" s="71"/>
      <c r="R48" s="71"/>
      <c r="S48" s="71"/>
      <c r="T48" s="71"/>
    </row>
    <row r="49" spans="1:11" x14ac:dyDescent="0.3">
      <c r="A49" s="26">
        <v>2009</v>
      </c>
      <c r="B49" s="39">
        <f t="shared" si="1"/>
        <v>9594815</v>
      </c>
      <c r="C49" s="42">
        <v>5299280</v>
      </c>
      <c r="D49" s="39">
        <v>4295535</v>
      </c>
      <c r="E49" s="43">
        <f t="shared" si="2"/>
        <v>0.44769336355104294</v>
      </c>
      <c r="F49" s="14"/>
      <c r="G49" s="23" t="s">
        <v>47</v>
      </c>
      <c r="H49" s="19"/>
      <c r="I49" s="14"/>
      <c r="J49" s="14"/>
      <c r="K49" s="14"/>
    </row>
    <row r="50" spans="1:11" x14ac:dyDescent="0.3">
      <c r="A50" s="27" t="s">
        <v>48</v>
      </c>
      <c r="B50" s="39">
        <f t="shared" si="1"/>
        <v>8011387</v>
      </c>
      <c r="C50" s="18">
        <v>4461220</v>
      </c>
      <c r="D50" s="39">
        <v>3550167</v>
      </c>
      <c r="E50" s="43">
        <f t="shared" si="2"/>
        <v>0.44314012043108142</v>
      </c>
      <c r="F50" s="14"/>
      <c r="G50" s="24"/>
      <c r="H50" s="19" t="s">
        <v>47</v>
      </c>
      <c r="I50" s="14"/>
      <c r="J50" s="14"/>
      <c r="K50" s="14"/>
    </row>
    <row r="51" spans="1:11" x14ac:dyDescent="0.3">
      <c r="A51" s="27" t="s">
        <v>49</v>
      </c>
      <c r="B51" s="39">
        <f t="shared" si="1"/>
        <v>6796580</v>
      </c>
      <c r="C51" s="42">
        <v>4653180</v>
      </c>
      <c r="D51" s="39">
        <v>2143400</v>
      </c>
      <c r="E51" s="43">
        <f t="shared" si="2"/>
        <v>0.31536449214163592</v>
      </c>
      <c r="F51" s="14"/>
      <c r="G51" s="24"/>
      <c r="H51" s="14"/>
      <c r="I51" s="14"/>
      <c r="J51" s="14"/>
      <c r="K51" s="14"/>
    </row>
    <row r="52" spans="1:11" x14ac:dyDescent="0.3">
      <c r="A52" s="27" t="s">
        <v>50</v>
      </c>
      <c r="B52" s="39">
        <f t="shared" si="1"/>
        <v>6180709</v>
      </c>
      <c r="C52" s="42">
        <v>4371380</v>
      </c>
      <c r="D52" s="13">
        <v>1809329</v>
      </c>
      <c r="E52" s="20">
        <f t="shared" si="2"/>
        <v>0.29273809849323112</v>
      </c>
      <c r="F52" s="14"/>
      <c r="G52" s="24"/>
      <c r="H52" s="14"/>
      <c r="I52" s="14"/>
      <c r="J52" s="14"/>
      <c r="K52" s="14"/>
    </row>
    <row r="53" spans="1:11" x14ac:dyDescent="0.3">
      <c r="A53" s="28">
        <v>2005</v>
      </c>
      <c r="B53" s="2">
        <f t="shared" si="1"/>
        <v>5841672</v>
      </c>
      <c r="C53" s="29">
        <v>4005444</v>
      </c>
      <c r="D53" s="2">
        <v>1836228</v>
      </c>
      <c r="E53" s="30">
        <f t="shared" si="2"/>
        <v>0.31433260888321013</v>
      </c>
      <c r="F53" s="24"/>
      <c r="G53" s="14"/>
    </row>
    <row r="54" spans="1:11" x14ac:dyDescent="0.3">
      <c r="J54" t="s">
        <v>144</v>
      </c>
    </row>
    <row r="55" spans="1:11" x14ac:dyDescent="0.3">
      <c r="J55" t="s">
        <v>145</v>
      </c>
    </row>
    <row r="56" spans="1:11" x14ac:dyDescent="0.3">
      <c r="J56" t="s">
        <v>146</v>
      </c>
    </row>
    <row r="57" spans="1:11" x14ac:dyDescent="0.3">
      <c r="J57" t="s">
        <v>153</v>
      </c>
    </row>
    <row r="58" spans="1:11" x14ac:dyDescent="0.3">
      <c r="A58" t="s">
        <v>142</v>
      </c>
      <c r="J58" t="s">
        <v>151</v>
      </c>
    </row>
    <row r="59" spans="1:11" x14ac:dyDescent="0.3">
      <c r="A59" t="s">
        <v>143</v>
      </c>
    </row>
    <row r="60" spans="1:11" x14ac:dyDescent="0.3">
      <c r="A60" t="s">
        <v>156</v>
      </c>
    </row>
    <row r="61" spans="1:11" x14ac:dyDescent="0.3">
      <c r="A61" s="71" t="s">
        <v>177</v>
      </c>
      <c r="J61" t="s">
        <v>154</v>
      </c>
    </row>
    <row r="62" spans="1:11" x14ac:dyDescent="0.3">
      <c r="J62" t="s">
        <v>155</v>
      </c>
    </row>
    <row r="63" spans="1:11" x14ac:dyDescent="0.3">
      <c r="A63" s="71" t="s">
        <v>23</v>
      </c>
    </row>
    <row r="64" spans="1:11" ht="43.2" x14ac:dyDescent="0.3">
      <c r="A64" s="49" t="s">
        <v>35</v>
      </c>
      <c r="B64" s="49" t="s">
        <v>6</v>
      </c>
      <c r="C64" s="49" t="s">
        <v>36</v>
      </c>
      <c r="D64" s="49" t="s">
        <v>12</v>
      </c>
      <c r="E64" s="49" t="s">
        <v>5</v>
      </c>
      <c r="H64" s="96" t="s">
        <v>165</v>
      </c>
    </row>
    <row r="65" spans="1:10" x14ac:dyDescent="0.3">
      <c r="A65" s="73">
        <v>355.93</v>
      </c>
      <c r="B65" s="75">
        <v>13.5</v>
      </c>
      <c r="C65" s="75">
        <v>467.13</v>
      </c>
      <c r="D65" s="75">
        <v>315.74</v>
      </c>
      <c r="E65">
        <v>6.51</v>
      </c>
      <c r="H65" s="95">
        <v>4806859</v>
      </c>
      <c r="I65" t="s">
        <v>166</v>
      </c>
    </row>
    <row r="66" spans="1:10" x14ac:dyDescent="0.3">
      <c r="A66" s="74">
        <v>11736</v>
      </c>
      <c r="B66" s="75">
        <v>360.01</v>
      </c>
      <c r="C66" s="75">
        <v>30.77</v>
      </c>
      <c r="D66" s="77">
        <v>17.809999999999999</v>
      </c>
      <c r="E66" s="77">
        <v>48.77</v>
      </c>
    </row>
    <row r="67" spans="1:10" x14ac:dyDescent="0.3">
      <c r="A67" s="74">
        <v>1540</v>
      </c>
      <c r="B67" s="75">
        <v>21.8</v>
      </c>
      <c r="C67" s="77">
        <v>206.75</v>
      </c>
      <c r="D67">
        <f>SUM(D65:D66)</f>
        <v>333.55</v>
      </c>
      <c r="E67">
        <f>SUM(E65:E66)</f>
        <v>55.28</v>
      </c>
    </row>
    <row r="68" spans="1:10" x14ac:dyDescent="0.3">
      <c r="A68" s="75">
        <v>789.16</v>
      </c>
      <c r="B68" s="75">
        <v>0.06</v>
      </c>
      <c r="C68">
        <f>SUM(C65:C67)</f>
        <v>704.65</v>
      </c>
      <c r="I68" s="71" t="s">
        <v>173</v>
      </c>
    </row>
    <row r="69" spans="1:10" x14ac:dyDescent="0.3">
      <c r="A69" s="76">
        <v>5436</v>
      </c>
      <c r="B69" s="75">
        <v>7.72</v>
      </c>
      <c r="I69" t="s">
        <v>174</v>
      </c>
    </row>
    <row r="70" spans="1:10" x14ac:dyDescent="0.3">
      <c r="A70">
        <f>SUM(A65:A69)</f>
        <v>19857.09</v>
      </c>
      <c r="B70" s="75">
        <v>0.32</v>
      </c>
    </row>
    <row r="71" spans="1:10" x14ac:dyDescent="0.3">
      <c r="B71" s="77">
        <v>40</v>
      </c>
    </row>
    <row r="72" spans="1:10" x14ac:dyDescent="0.3">
      <c r="B72">
        <f>SUM(B65:B71)</f>
        <v>443.41</v>
      </c>
    </row>
    <row r="74" spans="1:10" x14ac:dyDescent="0.3">
      <c r="A74" s="97" t="s">
        <v>168</v>
      </c>
      <c r="J74" t="s">
        <v>180</v>
      </c>
    </row>
    <row r="75" spans="1:10" x14ac:dyDescent="0.3">
      <c r="A75" t="s">
        <v>142</v>
      </c>
      <c r="J75" t="s">
        <v>181</v>
      </c>
    </row>
    <row r="76" spans="1:10" x14ac:dyDescent="0.3">
      <c r="A76" t="s">
        <v>167</v>
      </c>
      <c r="J76" t="s">
        <v>182</v>
      </c>
    </row>
    <row r="77" spans="1:10" x14ac:dyDescent="0.3">
      <c r="A77" s="98" t="s">
        <v>169</v>
      </c>
      <c r="J77" t="s">
        <v>183</v>
      </c>
    </row>
    <row r="78" spans="1:10" x14ac:dyDescent="0.3">
      <c r="A78" t="s">
        <v>17</v>
      </c>
      <c r="B78" t="s">
        <v>171</v>
      </c>
    </row>
    <row r="79" spans="1:10" x14ac:dyDescent="0.3">
      <c r="A79" t="s">
        <v>170</v>
      </c>
      <c r="J79" t="s">
        <v>184</v>
      </c>
    </row>
    <row r="80" spans="1:10" x14ac:dyDescent="0.3">
      <c r="A80" t="s">
        <v>172</v>
      </c>
      <c r="J80" t="s">
        <v>185</v>
      </c>
    </row>
    <row r="81" spans="1:10" x14ac:dyDescent="0.3">
      <c r="J81" t="s">
        <v>186</v>
      </c>
    </row>
    <row r="82" spans="1:10" x14ac:dyDescent="0.3">
      <c r="A82" t="s">
        <v>176</v>
      </c>
    </row>
    <row r="83" spans="1:10" x14ac:dyDescent="0.3">
      <c r="A83" s="71" t="s">
        <v>175</v>
      </c>
      <c r="J83" t="s">
        <v>187</v>
      </c>
    </row>
    <row r="84" spans="1:10" x14ac:dyDescent="0.3">
      <c r="J84" t="s">
        <v>188</v>
      </c>
    </row>
    <row r="85" spans="1:10" x14ac:dyDescent="0.3">
      <c r="J85" t="s">
        <v>189</v>
      </c>
    </row>
    <row r="86" spans="1:10" x14ac:dyDescent="0.3">
      <c r="A86" t="s">
        <v>178</v>
      </c>
    </row>
    <row r="87" spans="1:10" x14ac:dyDescent="0.3">
      <c r="A87" t="s">
        <v>179</v>
      </c>
    </row>
    <row r="92" spans="1:10" x14ac:dyDescent="0.3">
      <c r="A92" s="71" t="s">
        <v>190</v>
      </c>
    </row>
    <row r="93" spans="1:10" ht="15" x14ac:dyDescent="0.35">
      <c r="A93" s="99" t="s">
        <v>191</v>
      </c>
    </row>
    <row r="95" spans="1:10" x14ac:dyDescent="0.3">
      <c r="A95" t="s">
        <v>192</v>
      </c>
    </row>
    <row r="96" spans="1:10" x14ac:dyDescent="0.3">
      <c r="A96" t="s">
        <v>193</v>
      </c>
    </row>
    <row r="97" spans="1:1" x14ac:dyDescent="0.3">
      <c r="A97" t="s">
        <v>194</v>
      </c>
    </row>
    <row r="98" spans="1:1" x14ac:dyDescent="0.3">
      <c r="A98" t="s">
        <v>195</v>
      </c>
    </row>
  </sheetData>
  <mergeCells count="1">
    <mergeCell ref="P32:Y36"/>
  </mergeCells>
  <pageMargins left="0.7" right="0.7" top="0.75" bottom="0.75" header="0.3" footer="0.3"/>
  <pageSetup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9"/>
  <sheetViews>
    <sheetView zoomScale="150" zoomScaleNormal="150" workbookViewId="0">
      <selection activeCell="A7" sqref="A7"/>
    </sheetView>
  </sheetViews>
  <sheetFormatPr defaultRowHeight="14.4" x14ac:dyDescent="0.3"/>
  <sheetData>
    <row r="1" spans="1:19" x14ac:dyDescent="0.3">
      <c r="A1" s="2" t="s">
        <v>51</v>
      </c>
      <c r="B1" s="5"/>
      <c r="C1" s="4"/>
    </row>
    <row r="2" spans="1:19" ht="30.6" x14ac:dyDescent="0.3">
      <c r="A2" s="8" t="s">
        <v>29</v>
      </c>
      <c r="B2" s="8" t="s">
        <v>27</v>
      </c>
      <c r="C2" s="8" t="s">
        <v>5</v>
      </c>
      <c r="D2" s="8" t="s">
        <v>28</v>
      </c>
      <c r="E2" s="8" t="s">
        <v>4</v>
      </c>
      <c r="F2" s="8" t="s">
        <v>9</v>
      </c>
      <c r="G2" s="8" t="s">
        <v>10</v>
      </c>
      <c r="H2" s="8" t="s">
        <v>52</v>
      </c>
      <c r="I2" s="8" t="s">
        <v>31</v>
      </c>
      <c r="J2" s="8" t="s">
        <v>33</v>
      </c>
      <c r="K2" s="8" t="s">
        <v>53</v>
      </c>
      <c r="L2" s="8" t="s">
        <v>11</v>
      </c>
      <c r="M2" s="8" t="s">
        <v>32</v>
      </c>
      <c r="N2" s="9" t="s">
        <v>13</v>
      </c>
      <c r="O2" s="9" t="s">
        <v>35</v>
      </c>
      <c r="P2" s="8" t="s">
        <v>6</v>
      </c>
      <c r="Q2" s="9" t="s">
        <v>12</v>
      </c>
      <c r="R2" s="8" t="s">
        <v>8</v>
      </c>
      <c r="S2" s="8" t="s">
        <v>36</v>
      </c>
    </row>
    <row r="3" spans="1:19" x14ac:dyDescent="0.3">
      <c r="A3" s="2">
        <f>'UofL Recycling Report'!$D$34</f>
        <v>562280</v>
      </c>
      <c r="B3" s="2">
        <f>'UofL Recycling Report'!$B$34</f>
        <v>716271.5</v>
      </c>
      <c r="C3" s="10">
        <f>'UofL Recycling Report'!$C$17</f>
        <v>472661.78</v>
      </c>
      <c r="D3" s="2">
        <f>'UofL Recycling Report'!$C$34</f>
        <v>587174.30000000005</v>
      </c>
      <c r="E3" s="10">
        <f>'UofL Recycling Report'!$B$17</f>
        <v>146250</v>
      </c>
      <c r="F3" s="10">
        <f>'UofL Recycling Report'!$G$17</f>
        <v>58711</v>
      </c>
      <c r="G3" s="10">
        <f>'UofL Recycling Report'!$H$17</f>
        <v>10693.5</v>
      </c>
      <c r="H3" s="2">
        <f>'UofL Recycling Report'!$E$34</f>
        <v>210</v>
      </c>
      <c r="I3" s="2">
        <f>'UofL Recycling Report'!$F$34</f>
        <v>0</v>
      </c>
      <c r="J3" s="2">
        <f>'UofL Recycling Report'!$H$34</f>
        <v>9513</v>
      </c>
      <c r="K3" s="2">
        <f>'UofL Recycling Report'!$E$17</f>
        <v>4837.5</v>
      </c>
      <c r="L3" s="10">
        <f>'UofL Recycling Report'!$I$17</f>
        <v>22318</v>
      </c>
      <c r="M3" s="2">
        <f>'UofL Recycling Report'!$G$34</f>
        <v>74183</v>
      </c>
      <c r="N3" s="10">
        <f>'UofL Recycling Report'!$K$17</f>
        <v>36320</v>
      </c>
      <c r="O3" s="2">
        <f>'UofL Recycling Report'!$J$34</f>
        <v>0</v>
      </c>
      <c r="P3" s="2">
        <f>'UofL Recycling Report'!$D$17</f>
        <v>130275.61</v>
      </c>
      <c r="Q3" s="2">
        <f>'UofL Recycling Report'!$J$17</f>
        <v>333.25</v>
      </c>
      <c r="R3" s="32">
        <f>'UofL Recycling Report'!$F$17</f>
        <v>3390</v>
      </c>
      <c r="S3" s="2">
        <f>'UofL Recycling Report'!$K$34</f>
        <v>1988311.2760000001</v>
      </c>
    </row>
    <row r="5" spans="1:19" ht="48" x14ac:dyDescent="0.3">
      <c r="A5" s="15" t="s">
        <v>40</v>
      </c>
      <c r="B5" s="15" t="s">
        <v>41</v>
      </c>
      <c r="C5" s="15" t="s">
        <v>42</v>
      </c>
      <c r="D5" s="15" t="s">
        <v>43</v>
      </c>
      <c r="E5" s="14"/>
      <c r="F5" s="14"/>
      <c r="G5" s="14"/>
    </row>
    <row r="6" spans="1:19" ht="12.75" customHeight="1" x14ac:dyDescent="0.3">
      <c r="A6" s="36">
        <v>2021</v>
      </c>
      <c r="B6" s="34">
        <v>5315236.5</v>
      </c>
      <c r="C6" s="34">
        <v>2924720</v>
      </c>
      <c r="D6" s="34">
        <v>2390516.5</v>
      </c>
      <c r="E6" s="14"/>
      <c r="F6" s="14"/>
      <c r="G6" s="14"/>
    </row>
    <row r="7" spans="1:19" s="14" customFormat="1" ht="10.199999999999999" x14ac:dyDescent="0.3"/>
    <row r="8" spans="1:19" s="14" customFormat="1" ht="10.199999999999999" x14ac:dyDescent="0.3"/>
    <row r="9" spans="1:19" s="14" customFormat="1" ht="10.199999999999999" x14ac:dyDescent="0.3"/>
    <row r="10" spans="1:19" s="14" customFormat="1" ht="10.199999999999999" x14ac:dyDescent="0.3"/>
    <row r="11" spans="1:19" s="14" customFormat="1" ht="10.199999999999999" x14ac:dyDescent="0.3"/>
    <row r="12" spans="1:19" s="14" customFormat="1" ht="10.199999999999999" x14ac:dyDescent="0.3"/>
    <row r="13" spans="1:19" s="14" customFormat="1" ht="10.199999999999999" x14ac:dyDescent="0.3"/>
    <row r="14" spans="1:19" s="14" customFormat="1" ht="10.199999999999999" x14ac:dyDescent="0.3"/>
    <row r="15" spans="1:19" s="14" customFormat="1" ht="10.199999999999999" x14ac:dyDescent="0.3"/>
    <row r="16" spans="1:19" s="14" customFormat="1" ht="10.199999999999999" x14ac:dyDescent="0.3"/>
    <row r="17" s="14" customFormat="1" ht="10.199999999999999" x14ac:dyDescent="0.3"/>
    <row r="18" s="14" customFormat="1" ht="10.199999999999999" x14ac:dyDescent="0.3"/>
    <row r="19" s="14" customFormat="1" ht="10.199999999999999" x14ac:dyDescent="0.3"/>
  </sheetData>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B652F-2F4A-4714-88A8-79572F9FABD5}">
  <dimension ref="A1:L31"/>
  <sheetViews>
    <sheetView topLeftCell="C3" workbookViewId="0">
      <selection activeCell="D3" sqref="D1:D1048576"/>
    </sheetView>
  </sheetViews>
  <sheetFormatPr defaultRowHeight="14.4" x14ac:dyDescent="0.3"/>
  <cols>
    <col min="1" max="1" width="26" customWidth="1"/>
    <col min="2" max="2" width="17.88671875" customWidth="1"/>
    <col min="3" max="3" width="13.5546875" customWidth="1"/>
    <col min="4" max="4" width="15.5546875" customWidth="1"/>
    <col min="5" max="5" width="15.33203125" customWidth="1"/>
    <col min="6" max="7" width="12.6640625" customWidth="1"/>
    <col min="8" max="8" width="14" customWidth="1"/>
    <col min="9" max="9" width="9" bestFit="1" customWidth="1"/>
    <col min="10" max="10" width="13.44140625" customWidth="1"/>
    <col min="11" max="11" width="10.88671875" bestFit="1" customWidth="1"/>
    <col min="12" max="12" width="17.6640625" customWidth="1"/>
  </cols>
  <sheetData>
    <row r="1" spans="1:12" ht="15.6" x14ac:dyDescent="0.3">
      <c r="A1" s="109" t="s">
        <v>160</v>
      </c>
      <c r="B1" s="109"/>
      <c r="C1" s="109"/>
    </row>
    <row r="2" spans="1:12" ht="41.4" x14ac:dyDescent="0.3">
      <c r="A2" s="78" t="s">
        <v>3</v>
      </c>
      <c r="B2" s="78" t="s">
        <v>4</v>
      </c>
      <c r="C2" s="78" t="s">
        <v>5</v>
      </c>
      <c r="D2" s="78" t="s">
        <v>6</v>
      </c>
      <c r="E2" s="78" t="s">
        <v>7</v>
      </c>
      <c r="F2" s="78" t="s">
        <v>54</v>
      </c>
      <c r="G2" s="78" t="s">
        <v>9</v>
      </c>
      <c r="H2" s="78" t="s">
        <v>10</v>
      </c>
      <c r="I2" s="78" t="s">
        <v>11</v>
      </c>
      <c r="J2" s="79" t="s">
        <v>12</v>
      </c>
      <c r="K2" s="79" t="s">
        <v>13</v>
      </c>
      <c r="L2" s="78" t="s">
        <v>124</v>
      </c>
    </row>
    <row r="3" spans="1:12" ht="69" x14ac:dyDescent="0.3">
      <c r="A3" s="88" t="s">
        <v>14</v>
      </c>
      <c r="B3" s="81"/>
      <c r="C3" s="81"/>
      <c r="D3" s="85" t="s">
        <v>157</v>
      </c>
      <c r="E3" s="81"/>
      <c r="F3" s="81"/>
      <c r="G3" s="81"/>
      <c r="H3" s="81"/>
      <c r="I3" s="81"/>
      <c r="J3" s="81"/>
      <c r="K3" s="81"/>
      <c r="L3" s="81"/>
    </row>
    <row r="4" spans="1:12" x14ac:dyDescent="0.3">
      <c r="A4" s="88" t="s">
        <v>15</v>
      </c>
      <c r="B4" s="81"/>
      <c r="C4" s="81"/>
      <c r="D4" s="81"/>
      <c r="E4" s="81"/>
      <c r="F4" s="81"/>
      <c r="G4" s="81"/>
      <c r="H4" s="81"/>
      <c r="I4" s="84"/>
      <c r="J4" s="81"/>
      <c r="K4" s="81"/>
      <c r="L4" s="81"/>
    </row>
    <row r="5" spans="1:12" x14ac:dyDescent="0.3">
      <c r="A5" s="88" t="s">
        <v>16</v>
      </c>
      <c r="B5" s="81"/>
      <c r="C5" s="81"/>
      <c r="D5" s="81"/>
      <c r="E5" s="81"/>
      <c r="F5" s="81"/>
      <c r="G5" s="81"/>
      <c r="H5" s="81"/>
      <c r="I5" s="81"/>
      <c r="J5" s="80"/>
      <c r="K5" s="80"/>
      <c r="L5" s="53"/>
    </row>
    <row r="6" spans="1:12" ht="27.6" x14ac:dyDescent="0.3">
      <c r="A6" s="88" t="s">
        <v>17</v>
      </c>
      <c r="B6" s="84"/>
      <c r="C6" s="84"/>
      <c r="D6" s="84" t="s">
        <v>162</v>
      </c>
      <c r="E6" s="81"/>
      <c r="F6" s="81"/>
      <c r="G6" s="84"/>
      <c r="H6" s="81"/>
      <c r="I6" s="81"/>
      <c r="J6" s="81"/>
      <c r="K6" s="81"/>
      <c r="L6" s="87"/>
    </row>
    <row r="7" spans="1:12" x14ac:dyDescent="0.3">
      <c r="A7" s="88" t="s">
        <v>18</v>
      </c>
      <c r="B7" s="80"/>
      <c r="C7" s="80"/>
      <c r="D7" s="80"/>
      <c r="E7" s="80"/>
      <c r="F7" s="80"/>
      <c r="G7" s="80"/>
      <c r="H7" s="84"/>
      <c r="I7" s="80"/>
      <c r="J7" s="80"/>
      <c r="K7" s="80"/>
      <c r="L7" s="53"/>
    </row>
    <row r="8" spans="1:12" x14ac:dyDescent="0.3">
      <c r="A8" s="88" t="s">
        <v>19</v>
      </c>
      <c r="B8" s="80"/>
      <c r="C8" s="80"/>
      <c r="D8" s="80"/>
      <c r="E8" s="84"/>
      <c r="F8" s="80"/>
      <c r="G8" s="80"/>
      <c r="H8" s="80"/>
      <c r="I8" s="80"/>
      <c r="J8" s="80"/>
      <c r="K8" s="80"/>
      <c r="L8" s="53"/>
    </row>
    <row r="9" spans="1:12" x14ac:dyDescent="0.3">
      <c r="A9" s="88" t="s">
        <v>20</v>
      </c>
      <c r="B9" s="80"/>
      <c r="C9" s="80"/>
      <c r="D9" s="80"/>
      <c r="E9" s="80"/>
      <c r="F9" s="80"/>
      <c r="G9" s="80"/>
      <c r="H9" s="80"/>
      <c r="I9" s="80"/>
      <c r="J9" s="80"/>
      <c r="K9" s="80"/>
      <c r="L9" s="86"/>
    </row>
    <row r="10" spans="1:12" x14ac:dyDescent="0.3">
      <c r="A10" s="88" t="s">
        <v>125</v>
      </c>
      <c r="B10" s="81"/>
      <c r="C10" s="81"/>
      <c r="D10" s="81"/>
      <c r="E10" s="81"/>
      <c r="F10" s="81"/>
      <c r="G10" s="81"/>
      <c r="H10" s="81"/>
      <c r="I10" s="81"/>
      <c r="J10" s="80"/>
      <c r="K10" s="80"/>
      <c r="L10" s="53"/>
    </row>
    <row r="11" spans="1:12" x14ac:dyDescent="0.3">
      <c r="A11" s="88" t="s">
        <v>22</v>
      </c>
      <c r="B11" s="81"/>
      <c r="C11" s="81"/>
      <c r="D11" s="81"/>
      <c r="E11" s="81"/>
      <c r="F11" s="81"/>
      <c r="G11" s="81"/>
      <c r="H11" s="81"/>
      <c r="I11" s="81"/>
      <c r="J11" s="80"/>
      <c r="K11" s="84"/>
      <c r="L11" s="80"/>
    </row>
    <row r="12" spans="1:12" x14ac:dyDescent="0.3">
      <c r="A12" s="88" t="s">
        <v>23</v>
      </c>
      <c r="B12" s="81"/>
      <c r="C12" s="83"/>
      <c r="D12" s="83"/>
      <c r="E12" s="81"/>
      <c r="F12" s="81"/>
      <c r="G12" s="81"/>
      <c r="H12" s="81"/>
      <c r="I12" s="81"/>
      <c r="J12" s="83"/>
      <c r="K12" s="80"/>
      <c r="L12" s="80"/>
    </row>
    <row r="13" spans="1:12" x14ac:dyDescent="0.3">
      <c r="A13" s="88" t="s">
        <v>123</v>
      </c>
      <c r="B13" s="81"/>
      <c r="C13" s="81"/>
      <c r="D13" s="81"/>
      <c r="E13" s="81"/>
      <c r="F13" s="83"/>
      <c r="G13" s="81"/>
      <c r="H13" s="81"/>
      <c r="I13" s="81"/>
      <c r="J13" s="80"/>
      <c r="K13" s="80"/>
      <c r="L13" s="80"/>
    </row>
    <row r="14" spans="1:12" x14ac:dyDescent="0.3">
      <c r="A14" s="88" t="s">
        <v>24</v>
      </c>
      <c r="B14" s="81"/>
      <c r="C14" s="81"/>
      <c r="D14" s="81"/>
      <c r="E14" s="81"/>
      <c r="F14" s="81"/>
      <c r="G14" s="81"/>
      <c r="H14" s="83"/>
      <c r="I14" s="81"/>
      <c r="J14" s="81"/>
      <c r="K14" s="81"/>
      <c r="L14" s="80"/>
    </row>
    <row r="15" spans="1:12" x14ac:dyDescent="0.3">
      <c r="A15" s="88" t="s">
        <v>25</v>
      </c>
      <c r="B15" s="81"/>
      <c r="C15" s="81"/>
      <c r="D15" s="83"/>
      <c r="E15" s="81"/>
      <c r="F15" s="81"/>
      <c r="G15" s="81"/>
      <c r="H15" s="80"/>
      <c r="I15" s="80"/>
      <c r="J15" s="80"/>
      <c r="K15" s="80"/>
      <c r="L15" s="80"/>
    </row>
    <row r="16" spans="1:12" ht="15" thickBot="1" x14ac:dyDescent="0.35">
      <c r="A16" s="92"/>
      <c r="B16" s="92"/>
      <c r="C16" s="92"/>
      <c r="D16" s="92"/>
      <c r="E16" s="92"/>
      <c r="F16" s="92"/>
      <c r="G16" s="92"/>
      <c r="H16" s="92"/>
      <c r="I16" s="92"/>
      <c r="J16" s="92"/>
      <c r="K16" s="93"/>
      <c r="L16" s="94"/>
    </row>
    <row r="17" spans="1:12" ht="41.4" x14ac:dyDescent="0.3">
      <c r="A17" s="89" t="s">
        <v>3</v>
      </c>
      <c r="B17" s="89" t="s">
        <v>27</v>
      </c>
      <c r="C17" s="89" t="s">
        <v>28</v>
      </c>
      <c r="D17" s="89" t="s">
        <v>29</v>
      </c>
      <c r="E17" s="89" t="s">
        <v>30</v>
      </c>
      <c r="F17" s="89" t="s">
        <v>31</v>
      </c>
      <c r="G17" s="89" t="s">
        <v>32</v>
      </c>
      <c r="H17" s="89" t="s">
        <v>33</v>
      </c>
      <c r="I17" s="89" t="s">
        <v>34</v>
      </c>
      <c r="J17" s="90" t="s">
        <v>35</v>
      </c>
      <c r="K17" s="89" t="s">
        <v>36</v>
      </c>
      <c r="L17" s="91"/>
    </row>
    <row r="18" spans="1:12" x14ac:dyDescent="0.3">
      <c r="A18" s="88" t="s">
        <v>37</v>
      </c>
      <c r="B18" s="81"/>
      <c r="C18" s="81"/>
      <c r="D18" s="81"/>
      <c r="E18" s="81"/>
      <c r="F18" s="81"/>
      <c r="G18" s="81"/>
      <c r="H18" s="81"/>
      <c r="I18" s="81"/>
      <c r="J18" s="81"/>
      <c r="K18" s="84"/>
      <c r="L18" s="53"/>
    </row>
    <row r="19" spans="1:12" x14ac:dyDescent="0.3">
      <c r="A19" s="88" t="s">
        <v>15</v>
      </c>
      <c r="B19" s="81"/>
      <c r="C19" s="81"/>
      <c r="D19" s="81"/>
      <c r="E19" s="81"/>
      <c r="F19" s="79"/>
      <c r="G19" s="81"/>
      <c r="H19" s="83"/>
      <c r="I19" s="81"/>
      <c r="J19" s="81"/>
      <c r="K19" s="81"/>
      <c r="L19" s="53"/>
    </row>
    <row r="20" spans="1:12" x14ac:dyDescent="0.3">
      <c r="A20" s="88" t="s">
        <v>16</v>
      </c>
      <c r="B20" s="81"/>
      <c r="C20" s="81"/>
      <c r="D20" s="81"/>
      <c r="E20" s="81"/>
      <c r="F20" s="81"/>
      <c r="G20" s="81"/>
      <c r="H20" s="81"/>
      <c r="I20" s="81"/>
      <c r="J20" s="81"/>
      <c r="K20" s="84"/>
      <c r="L20" s="53"/>
    </row>
    <row r="21" spans="1:12" x14ac:dyDescent="0.3">
      <c r="A21" s="88" t="s">
        <v>17</v>
      </c>
      <c r="B21" s="84"/>
      <c r="C21" s="84"/>
      <c r="D21" s="84"/>
      <c r="E21" s="81"/>
      <c r="F21" s="81"/>
      <c r="G21" s="81"/>
      <c r="H21" s="81"/>
      <c r="I21" s="81"/>
      <c r="J21" s="81"/>
      <c r="K21" s="84"/>
      <c r="L21" s="53"/>
    </row>
    <row r="22" spans="1:12" x14ac:dyDescent="0.3">
      <c r="A22" s="88" t="s">
        <v>38</v>
      </c>
      <c r="B22" s="80"/>
      <c r="C22" s="80"/>
      <c r="D22" s="80"/>
      <c r="E22" s="80"/>
      <c r="F22" s="80"/>
      <c r="G22" s="80"/>
      <c r="H22" s="80"/>
      <c r="I22" s="80"/>
      <c r="J22" s="80"/>
      <c r="K22" s="81"/>
      <c r="L22" s="53"/>
    </row>
    <row r="23" spans="1:12" x14ac:dyDescent="0.3">
      <c r="A23" s="88" t="s">
        <v>14</v>
      </c>
      <c r="B23" s="84"/>
      <c r="C23" s="81"/>
      <c r="D23" s="81"/>
      <c r="E23" s="84"/>
      <c r="F23" s="81"/>
      <c r="G23" s="81"/>
      <c r="H23" s="81"/>
      <c r="I23" s="81"/>
      <c r="J23" s="81"/>
      <c r="K23" s="81"/>
      <c r="L23" s="53"/>
    </row>
    <row r="24" spans="1:12" ht="69" x14ac:dyDescent="0.3">
      <c r="A24" s="88" t="s">
        <v>19</v>
      </c>
      <c r="B24" s="84" t="s">
        <v>158</v>
      </c>
      <c r="C24" s="81"/>
      <c r="D24" s="81"/>
      <c r="E24" s="81"/>
      <c r="F24" s="81"/>
      <c r="G24" s="84" t="s">
        <v>159</v>
      </c>
      <c r="H24" s="81"/>
      <c r="I24" s="81"/>
      <c r="J24" s="81"/>
      <c r="K24" s="81"/>
      <c r="L24" s="53"/>
    </row>
    <row r="25" spans="1:12" x14ac:dyDescent="0.3">
      <c r="A25" s="88" t="s">
        <v>20</v>
      </c>
      <c r="B25" s="81"/>
      <c r="D25" s="84"/>
      <c r="E25" s="81"/>
      <c r="F25" s="81"/>
      <c r="G25" s="81"/>
      <c r="H25" s="81"/>
      <c r="I25" s="81"/>
      <c r="J25" s="81"/>
      <c r="K25" s="81"/>
      <c r="L25" s="53"/>
    </row>
    <row r="26" spans="1:12" x14ac:dyDescent="0.3">
      <c r="A26" s="88" t="s">
        <v>21</v>
      </c>
      <c r="B26" s="81"/>
      <c r="C26" s="81"/>
      <c r="D26" s="81"/>
      <c r="E26" s="81"/>
      <c r="F26" s="81"/>
      <c r="G26" s="81"/>
      <c r="H26" s="81"/>
      <c r="I26" s="81"/>
      <c r="J26" s="81"/>
      <c r="K26" s="84"/>
      <c r="L26" s="53"/>
    </row>
    <row r="27" spans="1:12" x14ac:dyDescent="0.3">
      <c r="A27" s="88" t="s">
        <v>22</v>
      </c>
      <c r="C27" s="80"/>
      <c r="D27" s="80"/>
      <c r="E27" s="80"/>
      <c r="F27" s="82"/>
      <c r="G27" s="80"/>
      <c r="H27" s="80"/>
      <c r="I27" s="80"/>
      <c r="J27" s="80"/>
      <c r="K27" s="80"/>
      <c r="L27" s="53"/>
    </row>
    <row r="28" spans="1:12" x14ac:dyDescent="0.3">
      <c r="A28" s="88" t="s">
        <v>23</v>
      </c>
      <c r="B28" s="81"/>
      <c r="C28" s="81"/>
      <c r="D28" s="81"/>
      <c r="E28" s="81"/>
      <c r="F28" s="81"/>
      <c r="G28" s="81"/>
      <c r="H28" s="81"/>
      <c r="I28" s="81"/>
      <c r="J28" s="83"/>
      <c r="K28" s="83"/>
      <c r="L28" s="53"/>
    </row>
    <row r="29" spans="1:12" x14ac:dyDescent="0.3">
      <c r="A29" s="88" t="s">
        <v>24</v>
      </c>
      <c r="B29" s="80"/>
      <c r="C29" s="80"/>
      <c r="D29" s="80"/>
      <c r="E29" s="80"/>
      <c r="F29" s="80"/>
      <c r="G29" s="80"/>
      <c r="H29" s="80"/>
      <c r="I29" s="80"/>
      <c r="J29" s="80"/>
      <c r="K29" s="80"/>
      <c r="L29" s="53"/>
    </row>
    <row r="30" spans="1:12" x14ac:dyDescent="0.3">
      <c r="A30" s="88" t="s">
        <v>39</v>
      </c>
      <c r="B30" s="80"/>
      <c r="C30" s="80"/>
      <c r="D30" s="80"/>
      <c r="E30" s="80"/>
      <c r="F30" s="80"/>
      <c r="G30" s="81"/>
      <c r="H30" s="80"/>
      <c r="I30" s="80"/>
      <c r="J30" s="80"/>
      <c r="K30" s="80"/>
      <c r="L30" s="53"/>
    </row>
    <row r="31" spans="1:12" x14ac:dyDescent="0.3">
      <c r="A31" s="88" t="s">
        <v>25</v>
      </c>
      <c r="B31" s="81"/>
      <c r="C31" s="84"/>
      <c r="D31" s="80"/>
      <c r="E31" s="80"/>
      <c r="F31" s="80"/>
      <c r="G31" s="81"/>
      <c r="H31" s="80"/>
      <c r="I31" s="80"/>
      <c r="J31" s="80"/>
      <c r="K31" s="53"/>
      <c r="L31" s="53"/>
    </row>
  </sheetData>
  <mergeCells count="1">
    <mergeCell ref="A1:C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8DCF-9DD9-4494-B65E-3C83E347BB53}">
  <dimension ref="A1:I17"/>
  <sheetViews>
    <sheetView workbookViewId="0">
      <selection activeCell="A21" sqref="A21"/>
    </sheetView>
  </sheetViews>
  <sheetFormatPr defaultRowHeight="14.4" x14ac:dyDescent="0.3"/>
  <cols>
    <col min="1" max="1" width="41.6640625" customWidth="1"/>
    <col min="2" max="2" width="37.109375" customWidth="1"/>
    <col min="3" max="3" width="33" style="49" customWidth="1"/>
    <col min="4" max="4" width="30.5546875" customWidth="1"/>
    <col min="5" max="5" width="18.5546875" customWidth="1"/>
    <col min="6" max="6" width="16.33203125" customWidth="1"/>
    <col min="7" max="7" width="18.6640625" customWidth="1"/>
    <col min="8" max="8" width="27.88671875" customWidth="1"/>
  </cols>
  <sheetData>
    <row r="1" spans="1:9" x14ac:dyDescent="0.3">
      <c r="A1" t="s">
        <v>122</v>
      </c>
    </row>
    <row r="3" spans="1:9" ht="28.8" x14ac:dyDescent="0.3">
      <c r="A3" s="47" t="s">
        <v>60</v>
      </c>
      <c r="B3" s="47" t="s">
        <v>56</v>
      </c>
      <c r="C3" s="72" t="s">
        <v>57</v>
      </c>
      <c r="D3" s="47" t="s">
        <v>58</v>
      </c>
      <c r="E3" s="72" t="s">
        <v>59</v>
      </c>
      <c r="F3" s="72" t="s">
        <v>76</v>
      </c>
      <c r="G3" s="72" t="s">
        <v>93</v>
      </c>
      <c r="H3" s="47" t="s">
        <v>97</v>
      </c>
      <c r="I3" s="47" t="s">
        <v>98</v>
      </c>
    </row>
    <row r="4" spans="1:9" x14ac:dyDescent="0.3">
      <c r="A4" t="s">
        <v>54</v>
      </c>
      <c r="B4" t="s">
        <v>61</v>
      </c>
      <c r="C4" s="49" t="s">
        <v>63</v>
      </c>
      <c r="D4" s="48" t="s">
        <v>62</v>
      </c>
    </row>
    <row r="5" spans="1:9" x14ac:dyDescent="0.3">
      <c r="A5" t="s">
        <v>55</v>
      </c>
      <c r="B5" t="s">
        <v>64</v>
      </c>
      <c r="C5" s="49" t="s">
        <v>65</v>
      </c>
      <c r="D5" s="48" t="s">
        <v>67</v>
      </c>
      <c r="E5" s="48"/>
      <c r="F5" s="48" t="s">
        <v>66</v>
      </c>
      <c r="G5" s="48"/>
    </row>
    <row r="6" spans="1:9" x14ac:dyDescent="0.3">
      <c r="A6" t="s">
        <v>68</v>
      </c>
      <c r="B6" t="s">
        <v>69</v>
      </c>
      <c r="C6" s="49" t="s">
        <v>70</v>
      </c>
      <c r="D6" s="48" t="s">
        <v>71</v>
      </c>
    </row>
    <row r="7" spans="1:9" x14ac:dyDescent="0.3">
      <c r="A7" t="s">
        <v>16</v>
      </c>
      <c r="B7" t="s">
        <v>72</v>
      </c>
      <c r="C7" s="49" t="s">
        <v>73</v>
      </c>
      <c r="D7" s="48" t="s">
        <v>74</v>
      </c>
      <c r="E7" t="s">
        <v>75</v>
      </c>
      <c r="F7" t="s">
        <v>77</v>
      </c>
    </row>
    <row r="8" spans="1:9" x14ac:dyDescent="0.3">
      <c r="A8" t="s">
        <v>78</v>
      </c>
      <c r="B8" t="s">
        <v>79</v>
      </c>
      <c r="C8" s="49" t="s">
        <v>81</v>
      </c>
      <c r="D8" s="48" t="s">
        <v>80</v>
      </c>
    </row>
    <row r="9" spans="1:9" x14ac:dyDescent="0.3">
      <c r="A9" t="s">
        <v>82</v>
      </c>
      <c r="B9" t="s">
        <v>83</v>
      </c>
      <c r="C9" s="49" t="s">
        <v>73</v>
      </c>
      <c r="D9" s="48" t="s">
        <v>84</v>
      </c>
    </row>
    <row r="10" spans="1:9" x14ac:dyDescent="0.3">
      <c r="A10" t="s">
        <v>85</v>
      </c>
      <c r="B10" t="s">
        <v>88</v>
      </c>
      <c r="C10" s="49" t="s">
        <v>87</v>
      </c>
      <c r="D10" s="48" t="s">
        <v>86</v>
      </c>
    </row>
    <row r="11" spans="1:9" ht="32.4" customHeight="1" x14ac:dyDescent="0.3">
      <c r="A11" s="49" t="s">
        <v>89</v>
      </c>
      <c r="B11" t="s">
        <v>90</v>
      </c>
      <c r="C11" s="49" t="s">
        <v>92</v>
      </c>
      <c r="D11" s="48" t="s">
        <v>91</v>
      </c>
      <c r="G11" s="50" t="s">
        <v>94</v>
      </c>
      <c r="H11" t="s">
        <v>96</v>
      </c>
      <c r="I11" s="48" t="s">
        <v>95</v>
      </c>
    </row>
    <row r="12" spans="1:9" ht="28.8" x14ac:dyDescent="0.3">
      <c r="A12" t="s">
        <v>100</v>
      </c>
      <c r="B12" s="49" t="s">
        <v>99</v>
      </c>
      <c r="C12" s="49" t="s">
        <v>101</v>
      </c>
      <c r="D12" s="48" t="s">
        <v>102</v>
      </c>
      <c r="E12" t="s">
        <v>103</v>
      </c>
    </row>
    <row r="13" spans="1:9" ht="28.8" x14ac:dyDescent="0.3">
      <c r="A13" s="49" t="s">
        <v>104</v>
      </c>
      <c r="B13" t="s">
        <v>105</v>
      </c>
      <c r="C13" s="49" t="s">
        <v>107</v>
      </c>
      <c r="D13" s="48" t="s">
        <v>106</v>
      </c>
    </row>
    <row r="14" spans="1:9" ht="43.2" x14ac:dyDescent="0.3">
      <c r="A14" s="49" t="s">
        <v>108</v>
      </c>
      <c r="B14" t="s">
        <v>109</v>
      </c>
      <c r="C14" s="49" t="s">
        <v>111</v>
      </c>
      <c r="D14" s="48" t="s">
        <v>110</v>
      </c>
    </row>
    <row r="15" spans="1:9" ht="43.2" x14ac:dyDescent="0.3">
      <c r="A15" s="49" t="s">
        <v>112</v>
      </c>
      <c r="B15" t="s">
        <v>150</v>
      </c>
      <c r="C15" s="49" t="s">
        <v>119</v>
      </c>
      <c r="D15" s="48" t="s">
        <v>113</v>
      </c>
      <c r="G15" t="s">
        <v>147</v>
      </c>
      <c r="H15" t="s">
        <v>149</v>
      </c>
      <c r="I15" t="s">
        <v>148</v>
      </c>
    </row>
    <row r="16" spans="1:9" x14ac:dyDescent="0.3">
      <c r="A16" s="49" t="s">
        <v>24</v>
      </c>
      <c r="B16" t="s">
        <v>114</v>
      </c>
      <c r="C16" s="49" t="s">
        <v>120</v>
      </c>
      <c r="D16" s="48" t="s">
        <v>115</v>
      </c>
    </row>
    <row r="17" spans="1:4" ht="30.6" customHeight="1" x14ac:dyDescent="0.3">
      <c r="A17" s="52" t="s">
        <v>116</v>
      </c>
      <c r="B17" t="s">
        <v>117</v>
      </c>
      <c r="C17" s="49" t="s">
        <v>121</v>
      </c>
      <c r="D17" s="51" t="s">
        <v>118</v>
      </c>
    </row>
  </sheetData>
  <hyperlinks>
    <hyperlink ref="D4" r:id="rId1" xr:uid="{C7BC4EEA-A4B9-47DD-97FD-F357C15A8C33}"/>
    <hyperlink ref="D5" r:id="rId2" xr:uid="{0C669C72-4949-4965-A2F5-4FCB366E09BB}"/>
    <hyperlink ref="D6" r:id="rId3" xr:uid="{2AF61256-0F2F-4303-84A4-64666F572A99}"/>
    <hyperlink ref="D7" r:id="rId4" xr:uid="{8DED3D45-C391-4C47-9F95-41E53C5E6012}"/>
    <hyperlink ref="F5" r:id="rId5" display="tel:1-502-387-0707" xr:uid="{BA5188A4-BCA7-4430-BE8D-87D221539A7C}"/>
    <hyperlink ref="D8" r:id="rId6" xr:uid="{8B5F0BF4-0E64-4505-B1AE-7729EC6EAAA9}"/>
    <hyperlink ref="D9" r:id="rId7" xr:uid="{C3C4FE02-C234-45DF-8F68-009F234ADE90}"/>
    <hyperlink ref="D10" r:id="rId8" xr:uid="{2927A4A2-1077-4837-8740-31CFF920B984}"/>
    <hyperlink ref="D11" r:id="rId9" xr:uid="{45CBF61C-6503-4415-91B7-A5A52D46589A}"/>
    <hyperlink ref="I11" r:id="rId10" display="mailto:ulous.grigsby@louisville.edu" xr:uid="{B784BEE5-6E21-4AF3-B274-9CB88B3CDE43}"/>
    <hyperlink ref="D12" r:id="rId11" xr:uid="{15FC1BDF-8B24-4FA1-B2C2-71CE9EFFA104}"/>
    <hyperlink ref="D13" r:id="rId12" xr:uid="{4A306673-B088-4801-8F95-6A707D1162C6}"/>
    <hyperlink ref="D14" r:id="rId13" display="mailto:klingenschmidt-lindsay@aramark.com" xr:uid="{289DCAE6-BAF3-4A50-A41C-654832A1F8B4}"/>
    <hyperlink ref="D15" r:id="rId14" display="mailto:charles.ames@louisville.edu" xr:uid="{C8B1BC3C-2543-4865-A241-2E6C98B5553C}"/>
    <hyperlink ref="D16" r:id="rId15" xr:uid="{E4A049FA-6FE9-4D77-B78A-E8B7A4C236ED}"/>
    <hyperlink ref="D17" r:id="rId16" xr:uid="{78320276-C004-41DD-8D74-1847CF1C3774}"/>
  </hyperlinks>
  <pageMargins left="0.7" right="0.7" top="0.75" bottom="0.75" header="0.3" footer="0.3"/>
  <legacyDrawing r:id="rId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6410551F820048A5423A4877041DEE" ma:contentTypeVersion="13" ma:contentTypeDescription="Create a new document." ma:contentTypeScope="" ma:versionID="33100e51f17082b800eb507bcad56961">
  <xsd:schema xmlns:xsd="http://www.w3.org/2001/XMLSchema" xmlns:xs="http://www.w3.org/2001/XMLSchema" xmlns:p="http://schemas.microsoft.com/office/2006/metadata/properties" xmlns:ns3="81f8343e-8195-45ef-8ad6-20f8818e6eff" xmlns:ns4="e021ba46-230c-4895-bb67-c5c382b36899" targetNamespace="http://schemas.microsoft.com/office/2006/metadata/properties" ma:root="true" ma:fieldsID="e7b6e1417f973fd6870a314bc77f3463" ns3:_="" ns4:_="">
    <xsd:import namespace="81f8343e-8195-45ef-8ad6-20f8818e6eff"/>
    <xsd:import namespace="e021ba46-230c-4895-bb67-c5c382b368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8343e-8195-45ef-8ad6-20f8818e6e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21ba46-230c-4895-bb67-c5c382b3689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A765CD-BD17-4771-AE08-03E2B59A2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f8343e-8195-45ef-8ad6-20f8818e6eff"/>
    <ds:schemaRef ds:uri="e021ba46-230c-4895-bb67-c5c382b368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19D8ED-4CDC-45E7-A46E-FCCD50AD13CD}">
  <ds:schemaRefs>
    <ds:schemaRef ds:uri="http://schemas.microsoft.com/sharepoint/v3/contenttype/forms"/>
  </ds:schemaRefs>
</ds:datastoreItem>
</file>

<file path=customXml/itemProps3.xml><?xml version="1.0" encoding="utf-8"?>
<ds:datastoreItem xmlns:ds="http://schemas.openxmlformats.org/officeDocument/2006/customXml" ds:itemID="{7619B990-9DBF-4995-80D6-BC4C4F6ECE4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UofL Recycling Report</vt:lpstr>
      <vt:lpstr>2022</vt:lpstr>
      <vt:lpstr>Waste Stream Proportions</vt:lpstr>
      <vt:lpstr>Reporting Instructions</vt:lpstr>
      <vt:lpstr>Contacts</vt:lpstr>
    </vt:vector>
  </TitlesOfParts>
  <Manager/>
  <Company>University of Louisville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Boggs,Aaron V.</dc:creator>
  <cp:keywords/>
  <dc:description/>
  <cp:lastModifiedBy>Mog, Justin</cp:lastModifiedBy>
  <cp:revision/>
  <dcterms:created xsi:type="dcterms:W3CDTF">2019-04-19T17:32:07Z</dcterms:created>
  <dcterms:modified xsi:type="dcterms:W3CDTF">2024-08-17T16:33:19Z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0x010100316410551F820048A5423A4877041DEE</vt:lpwstr>
  </property>
</Properties>
</file>