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jmmog001_louisville_edu/Documents/Documents/Food/Aramark/Aramark Local Purchasing/"/>
    </mc:Choice>
  </mc:AlternateContent>
  <xr:revisionPtr revIDLastSave="0" documentId="8_{D6BB59E3-C1D4-44E0-BACE-1E82EA12B672}" xr6:coauthVersionLast="47" xr6:coauthVersionMax="47" xr10:uidLastSave="{00000000-0000-0000-0000-000000000000}"/>
  <workbookProtection workbookAlgorithmName="SHA-512" workbookHashValue="TYmhgh5nd0XGDj6ZomKuiJc52E4sRZZz5XpVJLlE4thM37vz4idCpGuGgYw2AYrAGt5xnA/SBiMATkUKMp9sEw==" workbookSaltValue="M9iA2c6O9Mom85Ba9GhP2w==" workbookSpinCount="100000" lockStructure="1"/>
  <bookViews>
    <workbookView xWindow="390" yWindow="390" windowWidth="15375" windowHeight="7875" xr2:uid="{05499F45-4A67-42F8-94D5-9B529415652D}"/>
  </bookViews>
  <sheets>
    <sheet name="BUSINESS IMPACT" sheetId="1" r:id="rId1"/>
    <sheet name="JULY 2020" sheetId="2" r:id="rId2"/>
    <sheet name="AUG 2020" sheetId="3" r:id="rId3"/>
    <sheet name="SEPT 2020" sheetId="4" r:id="rId4"/>
    <sheet name="OCT 2020" sheetId="5" r:id="rId5"/>
    <sheet name="NOV 2020" sheetId="6" r:id="rId6"/>
    <sheet name="DEC 2020" sheetId="7" r:id="rId7"/>
    <sheet name="JAN 2021" sheetId="8" r:id="rId8"/>
    <sheet name="FEB 2021" sheetId="9" r:id="rId9"/>
    <sheet name="MAR 2021" sheetId="10" r:id="rId10"/>
    <sheet name="APR 2021" sheetId="11" r:id="rId11"/>
    <sheet name="MAY 2021" sheetId="12" r:id="rId12"/>
    <sheet name="JUNE 2021" sheetId="13" r:id="rId13"/>
  </sheets>
  <definedNames>
    <definedName name="_xlnm._FilterDatabase" localSheetId="1" hidden="1">'JULY 2020'!$B$16:$M$90</definedName>
    <definedName name="_xlnm._FilterDatabase" localSheetId="3" hidden="1">'SEPT 2020'!$B$19:$I$209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L39" i="1"/>
  <c r="C14" i="1"/>
  <c r="H43" i="1"/>
  <c r="C13" i="1"/>
  <c r="D77" i="1"/>
  <c r="D63" i="1"/>
  <c r="D34" i="1"/>
  <c r="L27" i="13"/>
  <c r="C14" i="13" s="1"/>
  <c r="D14" i="13" s="1"/>
  <c r="H28" i="13"/>
  <c r="C13" i="13" s="1"/>
  <c r="D13" i="13" s="1"/>
  <c r="D38" i="13"/>
  <c r="C12" i="13" s="1"/>
  <c r="D12" i="13" s="1"/>
  <c r="D35" i="12"/>
  <c r="C12" i="12" s="1"/>
  <c r="D12" i="12" s="1"/>
  <c r="H27" i="12"/>
  <c r="C13" i="12" s="1"/>
  <c r="D13" i="12" s="1"/>
  <c r="C14" i="12"/>
  <c r="D14" i="12" s="1"/>
  <c r="L26" i="12"/>
  <c r="C14" i="11"/>
  <c r="D14" i="11" s="1"/>
  <c r="L28" i="11"/>
  <c r="H31" i="11"/>
  <c r="C13" i="11" s="1"/>
  <c r="D13" i="11" s="1"/>
  <c r="D42" i="11"/>
  <c r="C12" i="11" s="1"/>
  <c r="D12" i="11" s="1"/>
  <c r="C13" i="10"/>
  <c r="D13" i="10" s="1"/>
  <c r="L29" i="10"/>
  <c r="C14" i="10" s="1"/>
  <c r="D14" i="10" s="1"/>
  <c r="D43" i="10"/>
  <c r="C12" i="10" s="1"/>
  <c r="D12" i="10" s="1"/>
  <c r="H32" i="10"/>
  <c r="D22" i="9"/>
  <c r="D40" i="9" s="1"/>
  <c r="C12" i="9" s="1"/>
  <c r="D12" i="9" s="1"/>
  <c r="L19" i="9"/>
  <c r="L28" i="9" s="1"/>
  <c r="C14" i="9" s="1"/>
  <c r="D14" i="9" s="1"/>
  <c r="H19" i="9"/>
  <c r="H31" i="9" s="1"/>
  <c r="C13" i="9" s="1"/>
  <c r="D13" i="9" s="1"/>
  <c r="H31" i="8"/>
  <c r="C13" i="8" s="1"/>
  <c r="D13" i="8" s="1"/>
  <c r="L28" i="8"/>
  <c r="C14" i="8" s="1"/>
  <c r="D14" i="8" s="1"/>
  <c r="D28" i="8"/>
  <c r="D23" i="8"/>
  <c r="D21" i="8"/>
  <c r="L20" i="8"/>
  <c r="H20" i="8"/>
  <c r="D19" i="8"/>
  <c r="D39" i="8" s="1"/>
  <c r="C12" i="8" s="1"/>
  <c r="D12" i="8" s="1"/>
  <c r="D37" i="7"/>
  <c r="C12" i="7" s="1"/>
  <c r="D12" i="7" s="1"/>
  <c r="H28" i="7"/>
  <c r="C13" i="7" s="1"/>
  <c r="D13" i="7" s="1"/>
  <c r="L26" i="7"/>
  <c r="C14" i="7" s="1"/>
  <c r="D14" i="7" s="1"/>
  <c r="D19" i="7"/>
  <c r="D27" i="7"/>
  <c r="D38" i="6"/>
  <c r="C12" i="6" s="1"/>
  <c r="D12" i="6" s="1"/>
  <c r="L22" i="6"/>
  <c r="L19" i="6"/>
  <c r="L27" i="6" s="1"/>
  <c r="C14" i="6" s="1"/>
  <c r="D14" i="6" s="1"/>
  <c r="H19" i="6"/>
  <c r="H30" i="6" s="1"/>
  <c r="C13" i="6" s="1"/>
  <c r="D13" i="6" s="1"/>
  <c r="D25" i="6"/>
  <c r="D21" i="6"/>
  <c r="L20" i="5"/>
  <c r="L28" i="5" s="1"/>
  <c r="C14" i="5" s="1"/>
  <c r="D14" i="5" s="1"/>
  <c r="H20" i="5"/>
  <c r="H30" i="5" s="1"/>
  <c r="C13" i="5" s="1"/>
  <c r="D13" i="5" s="1"/>
  <c r="D19" i="5"/>
  <c r="D21" i="5"/>
  <c r="D36" i="5" s="1"/>
  <c r="C12" i="5" s="1"/>
  <c r="D12" i="5" s="1"/>
  <c r="D24" i="5"/>
  <c r="D49" i="4"/>
  <c r="C12" i="4" s="1"/>
  <c r="D12" i="4" s="1"/>
  <c r="D21" i="4"/>
  <c r="H20" i="4"/>
  <c r="H32" i="4" s="1"/>
  <c r="C13" i="4" s="1"/>
  <c r="D13" i="4" s="1"/>
  <c r="L20" i="4"/>
  <c r="L30" i="4" s="1"/>
  <c r="C14" i="4" s="1"/>
  <c r="D14" i="4" s="1"/>
  <c r="H27" i="2"/>
  <c r="D20" i="3"/>
  <c r="D48" i="3" s="1"/>
  <c r="C12" i="3" s="1"/>
  <c r="D12" i="3" s="1"/>
  <c r="D23" i="3"/>
  <c r="D25" i="3"/>
  <c r="D31" i="3"/>
  <c r="H31" i="3"/>
  <c r="H20" i="3"/>
  <c r="H33" i="3" s="1"/>
  <c r="C13" i="3" s="1"/>
  <c r="D13" i="3" s="1"/>
  <c r="L20" i="3"/>
  <c r="L29" i="3"/>
  <c r="D8" i="13"/>
  <c r="D5" i="13"/>
  <c r="D8" i="12"/>
  <c r="D5" i="12"/>
  <c r="D8" i="11"/>
  <c r="D5" i="11"/>
  <c r="D8" i="10"/>
  <c r="D5" i="10"/>
  <c r="D8" i="9"/>
  <c r="D5" i="9"/>
  <c r="D8" i="8"/>
  <c r="D5" i="8"/>
  <c r="D8" i="7"/>
  <c r="D5" i="7"/>
  <c r="D8" i="6"/>
  <c r="D5" i="6"/>
  <c r="D8" i="5"/>
  <c r="D5" i="5"/>
  <c r="D8" i="4"/>
  <c r="D5" i="4"/>
  <c r="D8" i="3"/>
  <c r="D5" i="3"/>
  <c r="L31" i="3" l="1"/>
  <c r="C14" i="3" s="1"/>
  <c r="D14" i="3" s="1"/>
  <c r="D8" i="2"/>
  <c r="D5" i="2"/>
  <c r="D38" i="2" l="1"/>
  <c r="C12" i="2" s="1"/>
  <c r="D12" i="2" s="1"/>
  <c r="L27" i="2"/>
  <c r="C14" i="2" s="1"/>
  <c r="D14" i="2" s="1"/>
  <c r="C13" i="2"/>
  <c r="D13" i="2" s="1"/>
  <c r="T26" i="1" l="1"/>
  <c r="C17" i="1" s="1"/>
  <c r="D17" i="1" s="1"/>
  <c r="P36" i="1"/>
  <c r="C16" i="1" s="1"/>
  <c r="D16" i="1" s="1"/>
  <c r="D15" i="1"/>
  <c r="D14" i="1"/>
  <c r="D9" i="1"/>
  <c r="D6" i="1"/>
  <c r="D13" i="1" l="1"/>
</calcChain>
</file>

<file path=xl/sharedStrings.xml><?xml version="1.0" encoding="utf-8"?>
<sst xmlns="http://schemas.openxmlformats.org/spreadsheetml/2006/main" count="816" uniqueCount="106">
  <si>
    <t>TOTAL SPEND</t>
  </si>
  <si>
    <t>TOTAL FOOD</t>
  </si>
  <si>
    <t>Controlled</t>
  </si>
  <si>
    <t>Non-Controlled</t>
  </si>
  <si>
    <t>TOTAL NON-FOOD</t>
  </si>
  <si>
    <t>LOCAL IMPACT</t>
  </si>
  <si>
    <t>SPEND</t>
  </si>
  <si>
    <t>%</t>
  </si>
  <si>
    <t>TOTAL DINING LOCAL PURCHASES</t>
  </si>
  <si>
    <t>ALL CAMPUS VENDORS LOCAL FOOD</t>
  </si>
  <si>
    <t>UofL DINING LOCAL FOOD</t>
  </si>
  <si>
    <t>DIRECT FARM IMPACT</t>
  </si>
  <si>
    <t>KY PROUD</t>
  </si>
  <si>
    <t>UOFL LOCAL FOOD</t>
  </si>
  <si>
    <t>Total purchasing power of UofL dining, on-campus chain franchises. Includes food &amp; non-food purchases (supplies, construction, services, etc). Excludes sodas and large agribusiness.</t>
  </si>
  <si>
    <t>Food purchases by UofL dining and on-campus chain franchises sourced from a food producer, processor, or distributor within 250 miles of campus. Excludes sodas, ice, and large agribusiness.</t>
  </si>
  <si>
    <t>Total UofL dining controllable food purchases sourced from a food producer, processor, or distributor within 250 miles of campus. Excludes sodas, ice, large agribusiness, and food purchased by on-campus franchises.</t>
  </si>
  <si>
    <t>Amount of UofL dining controllable food purchases sourced from a farm within 250 miles of campus.</t>
  </si>
  <si>
    <t>Total KY Proud purchases.</t>
  </si>
  <si>
    <t>ACADEMIC YEAR 2020 - 2021</t>
  </si>
  <si>
    <t>APEX SUPPLY CHAIN TECHNOLOGIES LLC</t>
  </si>
  <si>
    <t>BARGAIN SUPPLY CO INC</t>
  </si>
  <si>
    <t>BHG AQUA LLC</t>
  </si>
  <si>
    <t>CARDINAL CARRYOR COMPANIES</t>
  </si>
  <si>
    <t>CARDINAL NUTRITION</t>
  </si>
  <si>
    <t>CLEMS REFRIGERATED FOODS</t>
  </si>
  <si>
    <t>D P W SALES &amp; SERVICE</t>
  </si>
  <si>
    <t>DIAMOND CUT ENTERTAINMENT LLC</t>
  </si>
  <si>
    <t>DINE COMPANY</t>
  </si>
  <si>
    <t>FASTSIGNS 40228</t>
  </si>
  <si>
    <t>FASTSIGNS 47130</t>
  </si>
  <si>
    <t>GFS STORE #</t>
  </si>
  <si>
    <t>HOME CITY ICE CO</t>
  </si>
  <si>
    <t>J ELIZABETH DESIGNS LLC</t>
  </si>
  <si>
    <t>JOHN CONTI COFFEE COMPANY</t>
  </si>
  <si>
    <t>JOHN TROMPETER CO</t>
  </si>
  <si>
    <t>JSA TECHNOLOGY CARD SYSTEMS LP</t>
  </si>
  <si>
    <t>KLOSTERMANS BAKERY</t>
  </si>
  <si>
    <t>KROGER #</t>
  </si>
  <si>
    <t>KY OCCUPATIONS PROF.</t>
  </si>
  <si>
    <t>LA PROMOTIONS INC</t>
  </si>
  <si>
    <t>LOWES #</t>
  </si>
  <si>
    <t>MEIJER #</t>
  </si>
  <si>
    <t>MILLENNIUM EVENTS AND FLORAL</t>
  </si>
  <si>
    <t>MIRANDA CONSTRUCTION LLC</t>
  </si>
  <si>
    <t>OFFICE DEPOT INC</t>
  </si>
  <si>
    <t>OPC*LOUISVILLE JEFFERSON</t>
  </si>
  <si>
    <t>PERFORMANCE FOOD GROUP INC</t>
  </si>
  <si>
    <t>PIAZZA PRODUCE INDIANAPOLIS</t>
  </si>
  <si>
    <t>POPCORN STATION OF LOUISVILLE LLC</t>
  </si>
  <si>
    <t>PRAIRIE FARMS DAIRY</t>
  </si>
  <si>
    <t>REINHART FOOD SERVICE</t>
  </si>
  <si>
    <t>REIS PROMOTIONS</t>
  </si>
  <si>
    <t>RENT &amp; RAVE</t>
  </si>
  <si>
    <t>RENTAL DEPOT INC</t>
  </si>
  <si>
    <t>RESTAURANT DEPOT</t>
  </si>
  <si>
    <t>ROSSTARRANT ARCHITECTS INC</t>
  </si>
  <si>
    <t>SAMSCLUB #</t>
  </si>
  <si>
    <t>SQ *WINDOWGANG OF KY</t>
  </si>
  <si>
    <t>STAPLES</t>
  </si>
  <si>
    <t>SYGMA NETWORK</t>
  </si>
  <si>
    <t>SYSCO FOOD SVCS INDIANAPOLIS</t>
  </si>
  <si>
    <t>SYSCO LOUISVILLE FOOD</t>
  </si>
  <si>
    <t>TAYLOR ENTERPRISES OF KY INC</t>
  </si>
  <si>
    <t>THE HOME DEPOT</t>
  </si>
  <si>
    <t>WASSERSTROM COMPANY</t>
  </si>
  <si>
    <t>WILLIS KLEIN SAFE LOCK &amp; DECORATIVE HARDWARE</t>
  </si>
  <si>
    <t>WM SUPERCENTER #</t>
  </si>
  <si>
    <t>YORK STREET FRESH FOODS LLC</t>
  </si>
  <si>
    <t>COUNTRY FRESH DAIRY</t>
  </si>
  <si>
    <t>FRESH ORIGINS</t>
  </si>
  <si>
    <t>KENNY'S FARMHOUSE CHEESE</t>
  </si>
  <si>
    <t>LAND O'LAKES</t>
  </si>
  <si>
    <t>MIDWEST FRESH LLC</t>
  </si>
  <si>
    <t>MOUZIN BROTHERS FARM</t>
  </si>
  <si>
    <t>PIAZZA PRODUCE</t>
  </si>
  <si>
    <t>PRAIRIE FARMS</t>
  </si>
  <si>
    <t>SMITH'S DAIRY</t>
  </si>
  <si>
    <t>BURCH FARMS LLC</t>
  </si>
  <si>
    <t>LAMB WESTON INC</t>
  </si>
  <si>
    <t>PATTY'S HERBS</t>
  </si>
  <si>
    <t>BERNOULLI'S ICE CREAM</t>
  </si>
  <si>
    <t>SYSCO</t>
  </si>
  <si>
    <t>MEIJER</t>
  </si>
  <si>
    <t>CANON SOLUTIONS AMERICA</t>
  </si>
  <si>
    <t>SAMS CLUB</t>
  </si>
  <si>
    <t>WAL-MART</t>
  </si>
  <si>
    <t>ROSSTAURRANT ARCHITECTS INC</t>
  </si>
  <si>
    <t>JANUARY 2021</t>
  </si>
  <si>
    <t>JULY 2020</t>
  </si>
  <si>
    <t>AUGUST 2020</t>
  </si>
  <si>
    <t>SEPTEMBER 2020</t>
  </si>
  <si>
    <t>OCTOBER 2020</t>
  </si>
  <si>
    <t>NOVEMBER 2020</t>
  </si>
  <si>
    <t>DECEMBER 2020</t>
  </si>
  <si>
    <t>FEBRUARY 2021</t>
  </si>
  <si>
    <t>MARCH 2021</t>
  </si>
  <si>
    <t>DPW SALES &amp; SERVICE</t>
  </si>
  <si>
    <t>FAST SIGNS 47130</t>
  </si>
  <si>
    <t>PRAIRIE FARMS DAIY</t>
  </si>
  <si>
    <t>KLOSTEREMANS BAKERY</t>
  </si>
  <si>
    <t>REIN HART FOOD SERVICE</t>
  </si>
  <si>
    <t>JOHN CONTI OFFEE COMPANY</t>
  </si>
  <si>
    <t>APRIL 2021</t>
  </si>
  <si>
    <t>MAY 2021</t>
  </si>
  <si>
    <t>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</si>
</sst>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#,##0.00;\-\$#,##0.00"/>
    <numFmt numFmtId="165" formatCode="#.0#############E+#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2" borderId="1" xfId="0" applyFont="1" applyFill="1" applyBorder="1"/>
    <xf numFmtId="0" fontId="3" fillId="0" borderId="2" xfId="0" applyFont="1" applyBorder="1"/>
    <xf numFmtId="44" fontId="3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44" fontId="4" fillId="0" borderId="0" xfId="0" applyNumberFormat="1" applyFont="1"/>
    <xf numFmtId="9" fontId="4" fillId="0" borderId="6" xfId="2" applyFont="1" applyBorder="1"/>
    <xf numFmtId="0" fontId="4" fillId="0" borderId="6" xfId="0" applyFont="1" applyBorder="1"/>
    <xf numFmtId="0" fontId="4" fillId="0" borderId="7" xfId="0" applyFont="1" applyBorder="1"/>
    <xf numFmtId="44" fontId="4" fillId="0" borderId="8" xfId="0" applyNumberFormat="1" applyFont="1" applyBorder="1"/>
    <xf numFmtId="9" fontId="4" fillId="0" borderId="9" xfId="2" applyFont="1" applyBorder="1"/>
    <xf numFmtId="0" fontId="4" fillId="0" borderId="0" xfId="0" applyFont="1"/>
    <xf numFmtId="0" fontId="3" fillId="3" borderId="1" xfId="0" applyFont="1" applyFill="1" applyBorder="1"/>
    <xf numFmtId="0" fontId="3" fillId="3" borderId="4" xfId="0" applyFont="1" applyFill="1" applyBorder="1"/>
    <xf numFmtId="0" fontId="4" fillId="3" borderId="10" xfId="0" applyFont="1" applyFill="1" applyBorder="1"/>
    <xf numFmtId="0" fontId="4" fillId="3" borderId="6" xfId="0" applyFont="1" applyFill="1" applyBorder="1"/>
    <xf numFmtId="44" fontId="4" fillId="3" borderId="10" xfId="0" applyNumberFormat="1" applyFont="1" applyFill="1" applyBorder="1"/>
    <xf numFmtId="9" fontId="4" fillId="3" borderId="6" xfId="2" applyFont="1" applyFill="1" applyBorder="1"/>
    <xf numFmtId="0" fontId="4" fillId="3" borderId="7" xfId="0" applyFont="1" applyFill="1" applyBorder="1"/>
    <xf numFmtId="44" fontId="4" fillId="3" borderId="11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12" xfId="0" applyBorder="1"/>
    <xf numFmtId="0" fontId="0" fillId="0" borderId="13" xfId="0" applyBorder="1"/>
    <xf numFmtId="44" fontId="0" fillId="0" borderId="14" xfId="1" applyFont="1" applyBorder="1"/>
    <xf numFmtId="0" fontId="0" fillId="0" borderId="5" xfId="0" applyBorder="1"/>
    <xf numFmtId="0" fontId="0" fillId="0" borderId="0" xfId="0" applyBorder="1"/>
    <xf numFmtId="44" fontId="0" fillId="0" borderId="6" xfId="1" applyFont="1" applyBorder="1"/>
    <xf numFmtId="0" fontId="0" fillId="0" borderId="7" xfId="0" applyBorder="1"/>
    <xf numFmtId="0" fontId="0" fillId="0" borderId="8" xfId="0" applyBorder="1"/>
    <xf numFmtId="44" fontId="0" fillId="0" borderId="9" xfId="1" applyFont="1" applyBorder="1"/>
    <xf numFmtId="0" fontId="0" fillId="0" borderId="14" xfId="0" applyBorder="1"/>
    <xf numFmtId="0" fontId="0" fillId="0" borderId="6" xfId="0" applyBorder="1"/>
    <xf numFmtId="10" fontId="4" fillId="3" borderId="6" xfId="2" applyNumberFormat="1" applyFont="1" applyFill="1" applyBorder="1"/>
    <xf numFmtId="10" fontId="4" fillId="3" borderId="9" xfId="2" applyNumberFormat="1" applyFont="1" applyFill="1" applyBorder="1"/>
    <xf numFmtId="164" fontId="0" fillId="0" borderId="0" xfId="0" applyNumberFormat="1"/>
    <xf numFmtId="165" fontId="0" fillId="0" borderId="0" xfId="0" applyNumberFormat="1"/>
    <xf numFmtId="49" fontId="3" fillId="2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165" fontId="0" fillId="0" borderId="5" xfId="0" applyNumberFormat="1" applyBorder="1"/>
    <xf numFmtId="165" fontId="0" fillId="0" borderId="7" xfId="0" applyNumberFormat="1" applyBorder="1"/>
    <xf numFmtId="165" fontId="0" fillId="0" borderId="12" xfId="0" applyNumberFormat="1" applyBorder="1"/>
    <xf numFmtId="44" fontId="0" fillId="0" borderId="0" xfId="0" applyNumberFormat="1" applyBorder="1"/>
    <xf numFmtId="44" fontId="0" fillId="0" borderId="0" xfId="1" applyFont="1" applyBorder="1"/>
    <xf numFmtId="44" fontId="0" fillId="0" borderId="8" xfId="1" applyFont="1" applyBorder="1"/>
    <xf numFmtId="44" fontId="0" fillId="0" borderId="13" xfId="1" applyFont="1" applyBorder="1"/>
    <xf numFmtId="9" fontId="0" fillId="0" borderId="6" xfId="2" applyFont="1" applyBorder="1"/>
    <xf numFmtId="9" fontId="0" fillId="0" borderId="9" xfId="2" applyFont="1" applyBorder="1"/>
    <xf numFmtId="164" fontId="0" fillId="0" borderId="14" xfId="0" applyNumberFormat="1" applyBorder="1"/>
    <xf numFmtId="164" fontId="0" fillId="0" borderId="6" xfId="0" applyNumberFormat="1" applyBorder="1"/>
    <xf numFmtId="164" fontId="0" fillId="0" borderId="9" xfId="0" applyNumberFormat="1" applyBorder="1"/>
    <xf numFmtId="9" fontId="0" fillId="0" borderId="0" xfId="2" applyFont="1" applyBorder="1"/>
    <xf numFmtId="164" fontId="0" fillId="0" borderId="0" xfId="0" applyNumberFormat="1" applyBorder="1"/>
    <xf numFmtId="164" fontId="0" fillId="0" borderId="8" xfId="0" applyNumberFormat="1" applyBorder="1"/>
    <xf numFmtId="44" fontId="2" fillId="2" borderId="0" xfId="0" applyNumberFormat="1" applyFont="1" applyFill="1"/>
    <xf numFmtId="164" fontId="2" fillId="2" borderId="0" xfId="0" applyNumberFormat="1" applyFont="1" applyFill="1"/>
    <xf numFmtId="165" fontId="0" fillId="0" borderId="0" xfId="0" applyNumberFormat="1" applyBorder="1"/>
    <xf numFmtId="165" fontId="0" fillId="0" borderId="8" xfId="0" applyNumberFormat="1" applyBorder="1"/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44" fontId="0" fillId="0" borderId="8" xfId="0" applyNumberFormat="1" applyBorder="1"/>
    <xf numFmtId="44" fontId="2" fillId="2" borderId="0" xfId="1" applyFont="1" applyFill="1"/>
    <xf numFmtId="0" fontId="5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DA8B7-E901-4A01-80B4-7F5835FF2988}">
  <dimension ref="A2:T77"/>
  <sheetViews>
    <sheetView tabSelected="1" workbookViewId="0">
      <selection activeCell="T21" sqref="T1:T1048576"/>
    </sheetView>
  </sheetViews>
  <sheetFormatPr defaultRowHeight="15" x14ac:dyDescent="0.25"/>
  <cols>
    <col min="2" max="2" width="44.5703125" bestFit="1" customWidth="1"/>
    <col min="3" max="3" width="19.7109375" customWidth="1"/>
    <col min="4" max="4" width="13.5703125" bestFit="1" customWidth="1"/>
    <col min="6" max="6" width="32.7109375" bestFit="1" customWidth="1"/>
    <col min="8" max="8" width="13.5703125" bestFit="1" customWidth="1"/>
    <col min="10" max="10" width="32.7109375" bestFit="1" customWidth="1"/>
    <col min="12" max="12" width="13.85546875" bestFit="1" customWidth="1"/>
    <col min="14" max="14" width="26" bestFit="1" customWidth="1"/>
    <col min="16" max="16" width="11" customWidth="1"/>
    <col min="18" max="18" width="21.42578125" bestFit="1" customWidth="1"/>
    <col min="20" max="20" width="11.140625" customWidth="1"/>
  </cols>
  <sheetData>
    <row r="2" spans="2:4" ht="18.75" x14ac:dyDescent="0.3">
      <c r="B2" s="1" t="s">
        <v>19</v>
      </c>
    </row>
    <row r="5" spans="2:4" ht="18.75" x14ac:dyDescent="0.3">
      <c r="B5" s="2" t="s">
        <v>0</v>
      </c>
      <c r="C5" s="3">
        <v>7911886.5499999998</v>
      </c>
      <c r="D5" s="4"/>
    </row>
    <row r="6" spans="2:4" ht="18.75" x14ac:dyDescent="0.3">
      <c r="B6" s="5" t="s">
        <v>1</v>
      </c>
      <c r="C6" s="6">
        <v>3542071.2</v>
      </c>
      <c r="D6" s="7">
        <f>C6/C5</f>
        <v>0.44768983700859566</v>
      </c>
    </row>
    <row r="7" spans="2:4" ht="18.75" x14ac:dyDescent="0.3">
      <c r="B7" s="5" t="s">
        <v>2</v>
      </c>
      <c r="C7" s="6">
        <v>1886451.6</v>
      </c>
      <c r="D7" s="8"/>
    </row>
    <row r="8" spans="2:4" ht="18.75" x14ac:dyDescent="0.3">
      <c r="B8" s="5" t="s">
        <v>3</v>
      </c>
      <c r="C8" s="6">
        <v>1655619.6</v>
      </c>
      <c r="D8" s="8"/>
    </row>
    <row r="9" spans="2:4" ht="18.75" x14ac:dyDescent="0.3">
      <c r="B9" s="9" t="s">
        <v>4</v>
      </c>
      <c r="C9" s="10">
        <v>4369815.3499999996</v>
      </c>
      <c r="D9" s="11">
        <f>C9/C5</f>
        <v>0.55231016299140434</v>
      </c>
    </row>
    <row r="10" spans="2:4" ht="18.75" x14ac:dyDescent="0.3">
      <c r="B10" s="12"/>
      <c r="C10" s="12"/>
      <c r="D10" s="12"/>
    </row>
    <row r="11" spans="2:4" ht="18.75" x14ac:dyDescent="0.3">
      <c r="B11" s="13" t="s">
        <v>5</v>
      </c>
      <c r="C11" s="13" t="s">
        <v>6</v>
      </c>
      <c r="D11" s="14" t="s">
        <v>7</v>
      </c>
    </row>
    <row r="12" spans="2:4" ht="18.75" x14ac:dyDescent="0.3">
      <c r="B12" s="15"/>
      <c r="C12" s="15"/>
      <c r="D12" s="16"/>
    </row>
    <row r="13" spans="2:4" ht="18.75" x14ac:dyDescent="0.3">
      <c r="B13" s="15" t="s">
        <v>8</v>
      </c>
      <c r="C13" s="17">
        <f>D77</f>
        <v>4319979.6899999995</v>
      </c>
      <c r="D13" s="18">
        <f>C13/C5</f>
        <v>0.54601132899207205</v>
      </c>
    </row>
    <row r="14" spans="2:4" ht="18.75" x14ac:dyDescent="0.3">
      <c r="B14" s="15" t="s">
        <v>9</v>
      </c>
      <c r="C14" s="17">
        <f>H43</f>
        <v>1544824.1</v>
      </c>
      <c r="D14" s="18">
        <f>C14/C5</f>
        <v>0.19525357071759328</v>
      </c>
    </row>
    <row r="15" spans="2:4" ht="18.75" x14ac:dyDescent="0.3">
      <c r="B15" s="15" t="s">
        <v>10</v>
      </c>
      <c r="C15" s="17">
        <f>L39</f>
        <v>1303575.76</v>
      </c>
      <c r="D15" s="18">
        <f>C15/C5</f>
        <v>0.16476168506233194</v>
      </c>
    </row>
    <row r="16" spans="2:4" ht="18.75" x14ac:dyDescent="0.3">
      <c r="B16" s="15" t="s">
        <v>11</v>
      </c>
      <c r="C16" s="17">
        <f>P36</f>
        <v>6515.15</v>
      </c>
      <c r="D16" s="37">
        <f>C16/C5</f>
        <v>8.2346352653400972E-4</v>
      </c>
    </row>
    <row r="17" spans="1:20" ht="18.75" x14ac:dyDescent="0.3">
      <c r="B17" s="19" t="s">
        <v>12</v>
      </c>
      <c r="C17" s="20">
        <f>T26</f>
        <v>4563.8</v>
      </c>
      <c r="D17" s="38">
        <f>C17/C5</f>
        <v>5.7682829135106853E-4</v>
      </c>
    </row>
    <row r="19" spans="1:20" ht="18.75" x14ac:dyDescent="0.3">
      <c r="A19" s="21"/>
      <c r="B19" s="77" t="s">
        <v>8</v>
      </c>
      <c r="C19" s="78"/>
      <c r="D19" s="79"/>
      <c r="E19" s="21"/>
      <c r="F19" s="77" t="s">
        <v>9</v>
      </c>
      <c r="G19" s="78"/>
      <c r="H19" s="79"/>
      <c r="I19" s="21"/>
      <c r="J19" s="77" t="s">
        <v>13</v>
      </c>
      <c r="K19" s="78"/>
      <c r="L19" s="79"/>
      <c r="M19" s="22"/>
      <c r="N19" s="77" t="s">
        <v>11</v>
      </c>
      <c r="O19" s="78"/>
      <c r="P19" s="79"/>
      <c r="Q19" s="21"/>
      <c r="R19" s="77" t="s">
        <v>12</v>
      </c>
      <c r="S19" s="78"/>
      <c r="T19" s="79"/>
    </row>
    <row r="20" spans="1:20" s="24" customFormat="1" ht="62.1" customHeight="1" x14ac:dyDescent="0.25">
      <c r="A20" s="23"/>
      <c r="B20" s="72" t="s">
        <v>14</v>
      </c>
      <c r="C20" s="73"/>
      <c r="D20" s="74"/>
      <c r="E20" s="23"/>
      <c r="F20" s="72" t="s">
        <v>15</v>
      </c>
      <c r="G20" s="75"/>
      <c r="H20" s="76"/>
      <c r="I20" s="23"/>
      <c r="J20" s="72" t="s">
        <v>16</v>
      </c>
      <c r="K20" s="75"/>
      <c r="L20" s="76"/>
      <c r="M20" s="23"/>
      <c r="N20" s="72" t="s">
        <v>17</v>
      </c>
      <c r="O20" s="75"/>
      <c r="P20" s="76"/>
      <c r="Q20" s="23"/>
      <c r="R20" s="72" t="s">
        <v>18</v>
      </c>
      <c r="S20" s="75"/>
      <c r="T20" s="76"/>
    </row>
    <row r="22" spans="1:20" x14ac:dyDescent="0.25">
      <c r="B22" s="67" t="s">
        <v>20</v>
      </c>
      <c r="C22" s="27"/>
      <c r="D22" s="28">
        <v>38690.710000000006</v>
      </c>
      <c r="F22" s="67" t="s">
        <v>22</v>
      </c>
      <c r="G22" s="27"/>
      <c r="H22" s="28">
        <v>87671.18</v>
      </c>
      <c r="J22" s="67" t="s">
        <v>22</v>
      </c>
      <c r="K22" s="27"/>
      <c r="L22" s="28">
        <v>87671.18</v>
      </c>
      <c r="N22" s="26" t="s">
        <v>81</v>
      </c>
      <c r="O22" s="27"/>
      <c r="P22" s="28">
        <v>60</v>
      </c>
      <c r="R22" s="26" t="s">
        <v>81</v>
      </c>
      <c r="S22" s="27"/>
      <c r="T22" s="28">
        <v>60</v>
      </c>
    </row>
    <row r="23" spans="1:20" x14ac:dyDescent="0.25">
      <c r="B23" s="68" t="s">
        <v>21</v>
      </c>
      <c r="C23" s="30"/>
      <c r="D23" s="31">
        <v>66.41</v>
      </c>
      <c r="F23" s="68" t="s">
        <v>25</v>
      </c>
      <c r="G23" s="30"/>
      <c r="H23" s="31">
        <v>101251.88</v>
      </c>
      <c r="J23" s="68" t="s">
        <v>25</v>
      </c>
      <c r="K23" s="30"/>
      <c r="L23" s="31">
        <v>101251.88</v>
      </c>
      <c r="N23" s="29" t="s">
        <v>69</v>
      </c>
      <c r="O23" s="30"/>
      <c r="P23" s="31">
        <v>323.02999999999997</v>
      </c>
      <c r="R23" s="29" t="s">
        <v>75</v>
      </c>
      <c r="S23" s="30"/>
      <c r="T23" s="31">
        <v>176</v>
      </c>
    </row>
    <row r="24" spans="1:20" x14ac:dyDescent="0.25">
      <c r="B24" s="68" t="s">
        <v>22</v>
      </c>
      <c r="C24" s="30"/>
      <c r="D24" s="31">
        <v>90980.409999999989</v>
      </c>
      <c r="F24" s="68" t="s">
        <v>32</v>
      </c>
      <c r="G24" s="30"/>
      <c r="H24" s="31">
        <v>1017.6</v>
      </c>
      <c r="J24" s="68" t="s">
        <v>32</v>
      </c>
      <c r="K24" s="30"/>
      <c r="L24" s="31">
        <v>1017.6</v>
      </c>
      <c r="N24" s="29" t="s">
        <v>70</v>
      </c>
      <c r="O24" s="30"/>
      <c r="P24" s="31">
        <v>138.5</v>
      </c>
      <c r="R24" s="32" t="s">
        <v>82</v>
      </c>
      <c r="S24" s="33"/>
      <c r="T24" s="34">
        <v>4327.8</v>
      </c>
    </row>
    <row r="25" spans="1:20" x14ac:dyDescent="0.25">
      <c r="B25" s="68" t="s">
        <v>84</v>
      </c>
      <c r="C25" s="30"/>
      <c r="D25" s="31">
        <v>3.05</v>
      </c>
      <c r="F25" s="68" t="s">
        <v>34</v>
      </c>
      <c r="G25" s="30"/>
      <c r="H25" s="31">
        <v>2408.46</v>
      </c>
      <c r="J25" s="68" t="s">
        <v>34</v>
      </c>
      <c r="K25" s="30"/>
      <c r="L25" s="31">
        <v>1595.9399999999998</v>
      </c>
      <c r="N25" s="29" t="s">
        <v>71</v>
      </c>
      <c r="O25" s="30"/>
      <c r="P25" s="31">
        <v>645.73</v>
      </c>
    </row>
    <row r="26" spans="1:20" x14ac:dyDescent="0.25">
      <c r="B26" s="68" t="s">
        <v>23</v>
      </c>
      <c r="C26" s="30"/>
      <c r="D26" s="31">
        <v>5159.4400000000005</v>
      </c>
      <c r="F26" s="68" t="s">
        <v>35</v>
      </c>
      <c r="G26" s="30"/>
      <c r="H26" s="31">
        <v>3236.0899999999997</v>
      </c>
      <c r="J26" s="68" t="s">
        <v>102</v>
      </c>
      <c r="K26" s="30"/>
      <c r="L26" s="31">
        <v>812.52</v>
      </c>
      <c r="N26" s="29" t="s">
        <v>72</v>
      </c>
      <c r="O26" s="30"/>
      <c r="P26" s="31">
        <v>93.1</v>
      </c>
      <c r="T26" s="63">
        <f>SUM(T22:T24)</f>
        <v>4563.8</v>
      </c>
    </row>
    <row r="27" spans="1:20" x14ac:dyDescent="0.25">
      <c r="B27" s="68" t="s">
        <v>24</v>
      </c>
      <c r="C27" s="30"/>
      <c r="D27" s="31">
        <v>19286.239999999998</v>
      </c>
      <c r="F27" s="68" t="s">
        <v>100</v>
      </c>
      <c r="G27" s="30"/>
      <c r="H27" s="31">
        <v>5954.37</v>
      </c>
      <c r="J27" s="68" t="s">
        <v>35</v>
      </c>
      <c r="K27" s="30"/>
      <c r="L27" s="31">
        <v>3236.0899999999997</v>
      </c>
      <c r="N27" s="29" t="s">
        <v>73</v>
      </c>
      <c r="O27" s="30"/>
      <c r="P27" s="31">
        <v>74.88</v>
      </c>
    </row>
    <row r="28" spans="1:20" x14ac:dyDescent="0.25">
      <c r="B28" s="68" t="s">
        <v>25</v>
      </c>
      <c r="C28" s="30"/>
      <c r="D28" s="31">
        <v>101635.88</v>
      </c>
      <c r="F28" s="68" t="s">
        <v>37</v>
      </c>
      <c r="G28" s="30"/>
      <c r="H28" s="31">
        <v>38517.850000000006</v>
      </c>
      <c r="J28" s="68" t="s">
        <v>37</v>
      </c>
      <c r="K28" s="30"/>
      <c r="L28" s="31">
        <v>44472.220000000008</v>
      </c>
      <c r="N28" s="29" t="s">
        <v>74</v>
      </c>
      <c r="O28" s="30"/>
      <c r="P28" s="31">
        <v>262.5</v>
      </c>
    </row>
    <row r="29" spans="1:20" x14ac:dyDescent="0.25">
      <c r="B29" s="68" t="s">
        <v>26</v>
      </c>
      <c r="C29" s="30"/>
      <c r="D29" s="31">
        <v>15579.000000000002</v>
      </c>
      <c r="F29" s="68" t="s">
        <v>38</v>
      </c>
      <c r="G29" s="30"/>
      <c r="H29" s="31">
        <v>93.31</v>
      </c>
      <c r="J29" s="68" t="s">
        <v>38</v>
      </c>
      <c r="K29" s="30"/>
      <c r="L29" s="31">
        <v>93.31</v>
      </c>
      <c r="N29" s="29" t="s">
        <v>75</v>
      </c>
      <c r="O29" s="30"/>
      <c r="P29" s="31">
        <v>4294.3100000000004</v>
      </c>
    </row>
    <row r="30" spans="1:20" x14ac:dyDescent="0.25">
      <c r="B30" s="68" t="s">
        <v>27</v>
      </c>
      <c r="C30" s="30"/>
      <c r="D30" s="31">
        <v>300</v>
      </c>
      <c r="F30" s="68" t="s">
        <v>42</v>
      </c>
      <c r="G30" s="30"/>
      <c r="H30" s="31">
        <v>68.760000000000005</v>
      </c>
      <c r="J30" s="68" t="s">
        <v>42</v>
      </c>
      <c r="K30" s="30"/>
      <c r="L30" s="31">
        <v>68.760000000000005</v>
      </c>
      <c r="N30" s="29" t="s">
        <v>76</v>
      </c>
      <c r="O30" s="30"/>
      <c r="P30" s="31">
        <v>96.28</v>
      </c>
    </row>
    <row r="31" spans="1:20" x14ac:dyDescent="0.25">
      <c r="B31" s="68" t="s">
        <v>28</v>
      </c>
      <c r="C31" s="30"/>
      <c r="D31" s="31">
        <v>190.67</v>
      </c>
      <c r="F31" s="68" t="s">
        <v>47</v>
      </c>
      <c r="G31" s="30"/>
      <c r="H31" s="31">
        <v>115433.35</v>
      </c>
      <c r="J31" s="68" t="s">
        <v>48</v>
      </c>
      <c r="K31" s="30"/>
      <c r="L31" s="31">
        <v>44.75</v>
      </c>
      <c r="N31" s="29" t="s">
        <v>77</v>
      </c>
      <c r="O31" s="30"/>
      <c r="P31" s="31">
        <v>163.41</v>
      </c>
    </row>
    <row r="32" spans="1:20" x14ac:dyDescent="0.25">
      <c r="B32" s="68" t="s">
        <v>97</v>
      </c>
      <c r="C32" s="30"/>
      <c r="D32" s="31">
        <v>412.75</v>
      </c>
      <c r="F32" s="68" t="s">
        <v>48</v>
      </c>
      <c r="G32" s="30"/>
      <c r="H32" s="31">
        <v>44.75</v>
      </c>
      <c r="J32" s="68" t="s">
        <v>49</v>
      </c>
      <c r="K32" s="30"/>
      <c r="L32" s="31">
        <v>1303.6100000000001</v>
      </c>
      <c r="N32" s="29" t="s">
        <v>78</v>
      </c>
      <c r="O32" s="30"/>
      <c r="P32" s="31">
        <v>57.2</v>
      </c>
    </row>
    <row r="33" spans="2:16" x14ac:dyDescent="0.25">
      <c r="B33" s="68" t="s">
        <v>29</v>
      </c>
      <c r="C33" s="30"/>
      <c r="D33" s="31">
        <v>10600.51</v>
      </c>
      <c r="F33" s="68" t="s">
        <v>49</v>
      </c>
      <c r="G33" s="30"/>
      <c r="H33" s="31">
        <v>1303.6100000000001</v>
      </c>
      <c r="J33" s="68" t="s">
        <v>50</v>
      </c>
      <c r="K33" s="30"/>
      <c r="L33" s="31">
        <v>91347.199999999997</v>
      </c>
      <c r="N33" s="29" t="s">
        <v>79</v>
      </c>
      <c r="O33" s="30"/>
      <c r="P33" s="31">
        <v>296.7</v>
      </c>
    </row>
    <row r="34" spans="2:16" x14ac:dyDescent="0.25">
      <c r="B34" s="68" t="s">
        <v>30</v>
      </c>
      <c r="C34" s="30"/>
      <c r="D34" s="31">
        <f>1149.02+208.65</f>
        <v>1357.67</v>
      </c>
      <c r="F34" s="68" t="s">
        <v>50</v>
      </c>
      <c r="G34" s="30"/>
      <c r="H34" s="31">
        <v>91347.199999999997</v>
      </c>
      <c r="J34" s="68" t="s">
        <v>61</v>
      </c>
      <c r="K34" s="30"/>
      <c r="L34" s="31">
        <v>61195.13</v>
      </c>
      <c r="N34" s="32" t="s">
        <v>80</v>
      </c>
      <c r="O34" s="33"/>
      <c r="P34" s="34">
        <v>9.51</v>
      </c>
    </row>
    <row r="35" spans="2:16" x14ac:dyDescent="0.25">
      <c r="B35" s="68" t="s">
        <v>31</v>
      </c>
      <c r="C35" s="30"/>
      <c r="D35" s="31">
        <v>151.91999999999999</v>
      </c>
      <c r="F35" s="68" t="s">
        <v>101</v>
      </c>
      <c r="G35" s="30"/>
      <c r="H35" s="31">
        <v>18209.09</v>
      </c>
      <c r="J35" s="68" t="s">
        <v>62</v>
      </c>
      <c r="K35" s="30"/>
      <c r="L35" s="31">
        <v>804957.17999999993</v>
      </c>
    </row>
    <row r="36" spans="2:16" x14ac:dyDescent="0.25">
      <c r="B36" s="68" t="s">
        <v>32</v>
      </c>
      <c r="C36" s="30"/>
      <c r="D36" s="31">
        <v>1025.0999999999999</v>
      </c>
      <c r="F36" s="68" t="s">
        <v>51</v>
      </c>
      <c r="G36" s="30"/>
      <c r="H36" s="31">
        <v>67331.69</v>
      </c>
      <c r="J36" s="68" t="s">
        <v>65</v>
      </c>
      <c r="K36" s="30"/>
      <c r="L36" s="31">
        <v>1062.56</v>
      </c>
      <c r="P36" s="63">
        <f>SUM(P22:P34)</f>
        <v>6515.15</v>
      </c>
    </row>
    <row r="37" spans="2:16" x14ac:dyDescent="0.25">
      <c r="B37" s="68" t="s">
        <v>33</v>
      </c>
      <c r="C37" s="30"/>
      <c r="D37" s="31">
        <v>3858.1400000000003</v>
      </c>
      <c r="F37" s="68" t="s">
        <v>60</v>
      </c>
      <c r="G37" s="30"/>
      <c r="H37" s="31">
        <v>40274.210000000006</v>
      </c>
      <c r="J37" s="69" t="s">
        <v>68</v>
      </c>
      <c r="K37" s="33"/>
      <c r="L37" s="34">
        <v>103445.82999999999</v>
      </c>
    </row>
    <row r="38" spans="2:16" x14ac:dyDescent="0.25">
      <c r="B38" s="68" t="s">
        <v>34</v>
      </c>
      <c r="C38" s="30"/>
      <c r="D38" s="31">
        <v>109727.38</v>
      </c>
      <c r="F38" s="68" t="s">
        <v>61</v>
      </c>
      <c r="G38" s="30"/>
      <c r="H38" s="31">
        <v>61195.13</v>
      </c>
      <c r="L38" s="25"/>
    </row>
    <row r="39" spans="2:16" x14ac:dyDescent="0.25">
      <c r="B39" s="68" t="s">
        <v>35</v>
      </c>
      <c r="C39" s="30"/>
      <c r="D39" s="31">
        <v>3236.0899999999997</v>
      </c>
      <c r="F39" s="68" t="s">
        <v>62</v>
      </c>
      <c r="G39" s="30"/>
      <c r="H39" s="31">
        <v>804957.17999999993</v>
      </c>
      <c r="L39" s="71">
        <f>SUM(L22:L37)</f>
        <v>1303575.76</v>
      </c>
    </row>
    <row r="40" spans="2:16" x14ac:dyDescent="0.25">
      <c r="B40" s="68" t="s">
        <v>36</v>
      </c>
      <c r="C40" s="30"/>
      <c r="D40" s="31">
        <v>5400</v>
      </c>
      <c r="F40" s="68" t="s">
        <v>65</v>
      </c>
      <c r="G40" s="30"/>
      <c r="H40" s="31">
        <v>1062.56</v>
      </c>
    </row>
    <row r="41" spans="2:16" x14ac:dyDescent="0.25">
      <c r="B41" s="68" t="s">
        <v>37</v>
      </c>
      <c r="C41" s="30"/>
      <c r="D41" s="31">
        <v>44397.880000000005</v>
      </c>
      <c r="F41" s="69" t="s">
        <v>68</v>
      </c>
      <c r="G41" s="33"/>
      <c r="H41" s="34">
        <v>103445.82999999999</v>
      </c>
    </row>
    <row r="42" spans="2:16" x14ac:dyDescent="0.25">
      <c r="B42" s="68" t="s">
        <v>38</v>
      </c>
      <c r="C42" s="30"/>
      <c r="D42" s="31">
        <v>93.31</v>
      </c>
    </row>
    <row r="43" spans="2:16" x14ac:dyDescent="0.25">
      <c r="B43" s="68" t="s">
        <v>39</v>
      </c>
      <c r="C43" s="30"/>
      <c r="D43" s="31">
        <v>51.48</v>
      </c>
      <c r="H43" s="63">
        <f>SUM(H22:H41)</f>
        <v>1544824.1</v>
      </c>
    </row>
    <row r="44" spans="2:16" x14ac:dyDescent="0.25">
      <c r="B44" s="68" t="s">
        <v>40</v>
      </c>
      <c r="C44" s="30"/>
      <c r="D44" s="31">
        <v>2981.05</v>
      </c>
    </row>
    <row r="45" spans="2:16" x14ac:dyDescent="0.25">
      <c r="B45" s="68" t="s">
        <v>41</v>
      </c>
      <c r="C45" s="30"/>
      <c r="D45" s="31">
        <v>445.1</v>
      </c>
    </row>
    <row r="46" spans="2:16" x14ac:dyDescent="0.25">
      <c r="B46" s="68" t="s">
        <v>83</v>
      </c>
      <c r="C46" s="30"/>
      <c r="D46" s="31">
        <v>39.92</v>
      </c>
    </row>
    <row r="47" spans="2:16" x14ac:dyDescent="0.25">
      <c r="B47" s="68" t="s">
        <v>43</v>
      </c>
      <c r="C47" s="30"/>
      <c r="D47" s="31">
        <v>21478.3</v>
      </c>
    </row>
    <row r="48" spans="2:16" x14ac:dyDescent="0.25">
      <c r="B48" s="68" t="s">
        <v>44</v>
      </c>
      <c r="C48" s="30"/>
      <c r="D48" s="31">
        <v>2076398.86</v>
      </c>
    </row>
    <row r="49" spans="2:4" x14ac:dyDescent="0.25">
      <c r="B49" s="68" t="s">
        <v>45</v>
      </c>
      <c r="C49" s="30"/>
      <c r="D49" s="31">
        <v>19415.109999999997</v>
      </c>
    </row>
    <row r="50" spans="2:4" x14ac:dyDescent="0.25">
      <c r="B50" s="68" t="s">
        <v>46</v>
      </c>
      <c r="C50" s="30"/>
      <c r="D50" s="31">
        <v>1389.73</v>
      </c>
    </row>
    <row r="51" spans="2:4" x14ac:dyDescent="0.25">
      <c r="B51" s="68" t="s">
        <v>47</v>
      </c>
      <c r="C51" s="30"/>
      <c r="D51" s="31">
        <v>119491.98</v>
      </c>
    </row>
    <row r="52" spans="2:4" x14ac:dyDescent="0.25">
      <c r="B52" s="68" t="s">
        <v>48</v>
      </c>
      <c r="C52" s="30"/>
      <c r="D52" s="31">
        <v>44.75</v>
      </c>
    </row>
    <row r="53" spans="2:4" x14ac:dyDescent="0.25">
      <c r="B53" s="68" t="s">
        <v>49</v>
      </c>
      <c r="C53" s="30"/>
      <c r="D53" s="31">
        <v>1303.6100000000001</v>
      </c>
    </row>
    <row r="54" spans="2:4" x14ac:dyDescent="0.25">
      <c r="B54" s="68" t="s">
        <v>50</v>
      </c>
      <c r="C54" s="30"/>
      <c r="D54" s="31">
        <v>78182.289999999994</v>
      </c>
    </row>
    <row r="55" spans="2:4" x14ac:dyDescent="0.25">
      <c r="B55" s="68" t="s">
        <v>99</v>
      </c>
      <c r="C55" s="30"/>
      <c r="D55" s="31">
        <v>13164.91</v>
      </c>
    </row>
    <row r="56" spans="2:4" x14ac:dyDescent="0.25">
      <c r="B56" s="68" t="s">
        <v>51</v>
      </c>
      <c r="C56" s="30"/>
      <c r="D56" s="31">
        <v>93054.219999999987</v>
      </c>
    </row>
    <row r="57" spans="2:4" x14ac:dyDescent="0.25">
      <c r="B57" s="68" t="s">
        <v>52</v>
      </c>
      <c r="C57" s="30"/>
      <c r="D57" s="31">
        <v>1101.92</v>
      </c>
    </row>
    <row r="58" spans="2:4" x14ac:dyDescent="0.25">
      <c r="B58" s="68" t="s">
        <v>53</v>
      </c>
      <c r="C58" s="30"/>
      <c r="D58" s="31">
        <v>8042.579999999999</v>
      </c>
    </row>
    <row r="59" spans="2:4" x14ac:dyDescent="0.25">
      <c r="B59" s="68" t="s">
        <v>54</v>
      </c>
      <c r="C59" s="30"/>
      <c r="D59" s="31">
        <v>3588.27</v>
      </c>
    </row>
    <row r="60" spans="2:4" x14ac:dyDescent="0.25">
      <c r="B60" s="68" t="s">
        <v>55</v>
      </c>
      <c r="C60" s="30"/>
      <c r="D60" s="31">
        <v>2438.61</v>
      </c>
    </row>
    <row r="61" spans="2:4" x14ac:dyDescent="0.25">
      <c r="B61" s="68" t="s">
        <v>56</v>
      </c>
      <c r="C61" s="30"/>
      <c r="D61" s="31">
        <v>66454.490000000005</v>
      </c>
    </row>
    <row r="62" spans="2:4" x14ac:dyDescent="0.25">
      <c r="B62" s="68" t="s">
        <v>87</v>
      </c>
      <c r="C62" s="30"/>
      <c r="D62" s="31">
        <v>77468.3</v>
      </c>
    </row>
    <row r="63" spans="2:4" x14ac:dyDescent="0.25">
      <c r="B63" s="68" t="s">
        <v>85</v>
      </c>
      <c r="C63" s="30"/>
      <c r="D63" s="31">
        <f>158.89+292.09</f>
        <v>450.97999999999996</v>
      </c>
    </row>
    <row r="64" spans="2:4" x14ac:dyDescent="0.25">
      <c r="B64" s="68" t="s">
        <v>58</v>
      </c>
      <c r="C64" s="30"/>
      <c r="D64" s="31">
        <v>711.75</v>
      </c>
    </row>
    <row r="65" spans="2:4" x14ac:dyDescent="0.25">
      <c r="B65" s="68" t="s">
        <v>59</v>
      </c>
      <c r="C65" s="30"/>
      <c r="D65" s="31">
        <v>73.260000000000005</v>
      </c>
    </row>
    <row r="66" spans="2:4" x14ac:dyDescent="0.25">
      <c r="B66" s="68" t="s">
        <v>60</v>
      </c>
      <c r="C66" s="30"/>
      <c r="D66" s="31">
        <v>45072.310000000005</v>
      </c>
    </row>
    <row r="67" spans="2:4" x14ac:dyDescent="0.25">
      <c r="B67" s="68" t="s">
        <v>61</v>
      </c>
      <c r="C67" s="30"/>
      <c r="D67" s="31">
        <v>77916.23000000001</v>
      </c>
    </row>
    <row r="68" spans="2:4" x14ac:dyDescent="0.25">
      <c r="B68" s="68" t="s">
        <v>62</v>
      </c>
      <c r="C68" s="30"/>
      <c r="D68" s="31">
        <v>1020921.29</v>
      </c>
    </row>
    <row r="69" spans="2:4" x14ac:dyDescent="0.25">
      <c r="B69" s="68" t="s">
        <v>63</v>
      </c>
      <c r="C69" s="30"/>
      <c r="D69" s="31">
        <v>5293.0700000000006</v>
      </c>
    </row>
    <row r="70" spans="2:4" x14ac:dyDescent="0.25">
      <c r="B70" s="68" t="s">
        <v>64</v>
      </c>
      <c r="C70" s="30"/>
      <c r="D70" s="31">
        <v>137.03</v>
      </c>
    </row>
    <row r="71" spans="2:4" x14ac:dyDescent="0.25">
      <c r="B71" s="68" t="s">
        <v>86</v>
      </c>
      <c r="C71" s="30"/>
      <c r="D71" s="31">
        <v>57.24</v>
      </c>
    </row>
    <row r="72" spans="2:4" x14ac:dyDescent="0.25">
      <c r="B72" s="68" t="s">
        <v>65</v>
      </c>
      <c r="C72" s="30"/>
      <c r="D72" s="31">
        <v>24018.65</v>
      </c>
    </row>
    <row r="73" spans="2:4" x14ac:dyDescent="0.25">
      <c r="B73" s="68" t="s">
        <v>66</v>
      </c>
      <c r="C73" s="30"/>
      <c r="D73" s="31">
        <v>2398.1999999999998</v>
      </c>
    </row>
    <row r="74" spans="2:4" x14ac:dyDescent="0.25">
      <c r="B74" s="68" t="s">
        <v>67</v>
      </c>
      <c r="C74" s="30"/>
      <c r="D74" s="31">
        <v>22.56</v>
      </c>
    </row>
    <row r="75" spans="2:4" x14ac:dyDescent="0.25">
      <c r="B75" s="69" t="s">
        <v>68</v>
      </c>
      <c r="C75" s="33"/>
      <c r="D75" s="34">
        <v>104219.07999999999</v>
      </c>
    </row>
    <row r="77" spans="2:4" x14ac:dyDescent="0.25">
      <c r="D77" s="63">
        <f>SUM(D22:D75)</f>
        <v>4319979.6899999995</v>
      </c>
    </row>
  </sheetData>
  <mergeCells count="10">
    <mergeCell ref="B19:D19"/>
    <mergeCell ref="F19:H19"/>
    <mergeCell ref="J19:L19"/>
    <mergeCell ref="N19:P19"/>
    <mergeCell ref="R19:T19"/>
    <mergeCell ref="B20:D20"/>
    <mergeCell ref="F20:H20"/>
    <mergeCell ref="J20:L20"/>
    <mergeCell ref="N20:P20"/>
    <mergeCell ref="R20:T20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B6D65-F17B-465F-B2D4-7BAF56747DE3}">
  <dimension ref="A2:M43"/>
  <sheetViews>
    <sheetView topLeftCell="A22" workbookViewId="0">
      <selection activeCell="F48" sqref="F48"/>
    </sheetView>
  </sheetViews>
  <sheetFormatPr defaultRowHeight="15" x14ac:dyDescent="0.25"/>
  <cols>
    <col min="2" max="2" width="31.28515625" bestFit="1" customWidth="1"/>
    <col min="3" max="4" width="12.140625" bestFit="1" customWidth="1"/>
    <col min="6" max="6" width="32.7109375" bestFit="1" customWidth="1"/>
    <col min="8" max="8" width="12.140625" bestFit="1" customWidth="1"/>
    <col min="10" max="10" width="32.7109375" bestFit="1" customWidth="1"/>
    <col min="12" max="12" width="12.140625" bestFit="1" customWidth="1"/>
  </cols>
  <sheetData>
    <row r="2" spans="1:13" ht="18.75" x14ac:dyDescent="0.3">
      <c r="B2" s="41" t="s">
        <v>96</v>
      </c>
    </row>
    <row r="4" spans="1:13" x14ac:dyDescent="0.25">
      <c r="B4" s="26" t="s">
        <v>0</v>
      </c>
      <c r="C4" s="54">
        <v>626489.55000000005</v>
      </c>
      <c r="D4" s="35" t="s">
        <v>7</v>
      </c>
    </row>
    <row r="5" spans="1:13" x14ac:dyDescent="0.25">
      <c r="B5" s="29" t="s">
        <v>1</v>
      </c>
      <c r="C5" s="52">
        <v>449846.85</v>
      </c>
      <c r="D5" s="55">
        <f>C5/C4</f>
        <v>0.71804366090384097</v>
      </c>
    </row>
    <row r="6" spans="1:13" x14ac:dyDescent="0.25">
      <c r="B6" s="29" t="s">
        <v>2</v>
      </c>
      <c r="C6" s="52">
        <v>238848.45</v>
      </c>
      <c r="D6" s="55"/>
    </row>
    <row r="7" spans="1:13" x14ac:dyDescent="0.25">
      <c r="B7" s="29" t="s">
        <v>3</v>
      </c>
      <c r="C7" s="52">
        <v>210998.39999999999</v>
      </c>
      <c r="D7" s="55"/>
    </row>
    <row r="8" spans="1:13" x14ac:dyDescent="0.25">
      <c r="B8" s="32" t="s">
        <v>4</v>
      </c>
      <c r="C8" s="53">
        <v>176642.7</v>
      </c>
      <c r="D8" s="56">
        <f>C8/C4</f>
        <v>0.28195633909615891</v>
      </c>
    </row>
    <row r="10" spans="1:13" x14ac:dyDescent="0.25">
      <c r="B10" s="42" t="s">
        <v>5</v>
      </c>
      <c r="C10" s="43" t="s">
        <v>6</v>
      </c>
      <c r="D10" s="44" t="s">
        <v>7</v>
      </c>
    </row>
    <row r="11" spans="1:13" x14ac:dyDescent="0.25">
      <c r="B11" s="29"/>
      <c r="C11" s="30"/>
      <c r="D11" s="36"/>
    </row>
    <row r="12" spans="1:13" x14ac:dyDescent="0.25">
      <c r="B12" s="29" t="s">
        <v>8</v>
      </c>
      <c r="C12" s="52">
        <f>D43</f>
        <v>370079.44</v>
      </c>
      <c r="D12" s="55">
        <f>C12/C4</f>
        <v>0.59071925461486141</v>
      </c>
    </row>
    <row r="13" spans="1:13" x14ac:dyDescent="0.25">
      <c r="B13" s="29" t="s">
        <v>9</v>
      </c>
      <c r="C13" s="52">
        <f>H32</f>
        <v>207452.81999999998</v>
      </c>
      <c r="D13" s="55">
        <f>C13/C4</f>
        <v>0.33113532380548083</v>
      </c>
    </row>
    <row r="14" spans="1:13" x14ac:dyDescent="0.25">
      <c r="B14" s="32" t="s">
        <v>10</v>
      </c>
      <c r="C14" s="53">
        <f>L29</f>
        <v>159690.21</v>
      </c>
      <c r="D14" s="56">
        <f>C14/C4</f>
        <v>0.25489684544618496</v>
      </c>
    </row>
    <row r="15" spans="1:13" x14ac:dyDescent="0.25">
      <c r="B15" s="30"/>
      <c r="C15" s="52"/>
      <c r="D15" s="60"/>
    </row>
    <row r="16" spans="1:13" ht="18.75" x14ac:dyDescent="0.3">
      <c r="A16" s="21"/>
      <c r="B16" s="77" t="s">
        <v>8</v>
      </c>
      <c r="C16" s="78"/>
      <c r="D16" s="79"/>
      <c r="E16" s="21"/>
      <c r="F16" s="77" t="s">
        <v>9</v>
      </c>
      <c r="G16" s="78"/>
      <c r="H16" s="79"/>
      <c r="I16" s="21"/>
      <c r="J16" s="77" t="s">
        <v>13</v>
      </c>
      <c r="K16" s="78"/>
      <c r="L16" s="79"/>
      <c r="M16" s="22"/>
    </row>
    <row r="17" spans="1:13" s="47" customFormat="1" ht="62.1" customHeight="1" x14ac:dyDescent="0.3">
      <c r="A17" s="45"/>
      <c r="B17" s="80" t="s">
        <v>14</v>
      </c>
      <c r="C17" s="81"/>
      <c r="D17" s="82"/>
      <c r="E17" s="45"/>
      <c r="F17" s="80" t="s">
        <v>15</v>
      </c>
      <c r="G17" s="83"/>
      <c r="H17" s="84"/>
      <c r="I17" s="45"/>
      <c r="J17" s="80" t="s">
        <v>16</v>
      </c>
      <c r="K17" s="83"/>
      <c r="L17" s="84"/>
      <c r="M17" s="46"/>
    </row>
    <row r="19" spans="1:13" x14ac:dyDescent="0.25">
      <c r="B19" s="26" t="s">
        <v>20</v>
      </c>
      <c r="C19" s="27"/>
      <c r="D19" s="28">
        <v>2967.54</v>
      </c>
      <c r="F19" s="26" t="s">
        <v>22</v>
      </c>
      <c r="G19" s="27"/>
      <c r="H19" s="28">
        <v>13179.84</v>
      </c>
      <c r="J19" s="26" t="s">
        <v>22</v>
      </c>
      <c r="K19" s="27"/>
      <c r="L19" s="28">
        <v>13179.84</v>
      </c>
    </row>
    <row r="20" spans="1:13" x14ac:dyDescent="0.25">
      <c r="B20" s="29" t="s">
        <v>22</v>
      </c>
      <c r="C20" s="30"/>
      <c r="D20" s="31">
        <v>14047.36</v>
      </c>
      <c r="F20" s="29" t="s">
        <v>25</v>
      </c>
      <c r="G20" s="30"/>
      <c r="H20" s="31">
        <v>11754.81</v>
      </c>
      <c r="J20" s="29" t="s">
        <v>25</v>
      </c>
      <c r="K20" s="30"/>
      <c r="L20" s="31">
        <v>11754.81</v>
      </c>
    </row>
    <row r="21" spans="1:13" x14ac:dyDescent="0.25">
      <c r="B21" s="29" t="s">
        <v>23</v>
      </c>
      <c r="C21" s="30"/>
      <c r="D21" s="31">
        <v>133.5</v>
      </c>
      <c r="F21" s="29" t="s">
        <v>34</v>
      </c>
      <c r="G21" s="30"/>
      <c r="H21" s="31">
        <v>812.52</v>
      </c>
      <c r="J21" s="29" t="s">
        <v>102</v>
      </c>
      <c r="K21" s="30"/>
      <c r="L21" s="31">
        <v>812.52</v>
      </c>
    </row>
    <row r="22" spans="1:13" x14ac:dyDescent="0.25">
      <c r="B22" s="29" t="s">
        <v>24</v>
      </c>
      <c r="C22" s="30"/>
      <c r="D22" s="31">
        <v>5279.68</v>
      </c>
      <c r="F22" s="29" t="s">
        <v>100</v>
      </c>
      <c r="G22" s="30"/>
      <c r="H22" s="31">
        <v>5954.37</v>
      </c>
      <c r="J22" s="29" t="s">
        <v>37</v>
      </c>
      <c r="K22" s="30"/>
      <c r="L22" s="31">
        <v>5954.37</v>
      </c>
    </row>
    <row r="23" spans="1:13" x14ac:dyDescent="0.25">
      <c r="B23" s="29" t="s">
        <v>25</v>
      </c>
      <c r="C23" s="30"/>
      <c r="D23" s="31">
        <v>11754.81</v>
      </c>
      <c r="F23" s="29" t="s">
        <v>47</v>
      </c>
      <c r="G23" s="30"/>
      <c r="H23" s="31">
        <v>18796.189999999999</v>
      </c>
      <c r="J23" s="29" t="s">
        <v>49</v>
      </c>
      <c r="K23" s="30"/>
      <c r="L23" s="31">
        <v>348</v>
      </c>
    </row>
    <row r="24" spans="1:13" x14ac:dyDescent="0.25">
      <c r="B24" s="29" t="s">
        <v>97</v>
      </c>
      <c r="C24" s="30"/>
      <c r="D24" s="31">
        <v>412.75</v>
      </c>
      <c r="F24" s="29" t="s">
        <v>49</v>
      </c>
      <c r="G24" s="30"/>
      <c r="H24" s="31">
        <v>348</v>
      </c>
      <c r="J24" s="29" t="s">
        <v>50</v>
      </c>
      <c r="K24" s="30"/>
      <c r="L24" s="31">
        <v>13164.91</v>
      </c>
    </row>
    <row r="25" spans="1:13" x14ac:dyDescent="0.25">
      <c r="B25" s="29" t="s">
        <v>98</v>
      </c>
      <c r="C25" s="30"/>
      <c r="D25" s="31">
        <v>208.65</v>
      </c>
      <c r="F25" s="29" t="s">
        <v>50</v>
      </c>
      <c r="G25" s="30"/>
      <c r="H25" s="31">
        <v>13164.91</v>
      </c>
      <c r="J25" s="29" t="s">
        <v>61</v>
      </c>
      <c r="K25" s="30"/>
      <c r="L25" s="31">
        <v>10397.290000000001</v>
      </c>
    </row>
    <row r="26" spans="1:13" x14ac:dyDescent="0.25">
      <c r="B26" s="29" t="s">
        <v>34</v>
      </c>
      <c r="C26" s="30"/>
      <c r="D26" s="31">
        <v>107947</v>
      </c>
      <c r="F26" s="29" t="s">
        <v>101</v>
      </c>
      <c r="G26" s="30"/>
      <c r="H26" s="31">
        <v>18209.09</v>
      </c>
      <c r="J26" s="29" t="s">
        <v>62</v>
      </c>
      <c r="K26" s="30"/>
      <c r="L26" s="31">
        <v>95994.7</v>
      </c>
    </row>
    <row r="27" spans="1:13" x14ac:dyDescent="0.25">
      <c r="B27" s="29" t="s">
        <v>37</v>
      </c>
      <c r="C27" s="30"/>
      <c r="D27" s="31">
        <v>5954.37</v>
      </c>
      <c r="F27" s="29" t="s">
        <v>60</v>
      </c>
      <c r="G27" s="30"/>
      <c r="H27" s="31">
        <v>10757.33</v>
      </c>
      <c r="J27" s="32" t="s">
        <v>68</v>
      </c>
      <c r="K27" s="33"/>
      <c r="L27" s="34">
        <v>8083.77</v>
      </c>
    </row>
    <row r="28" spans="1:13" x14ac:dyDescent="0.25">
      <c r="B28" s="29" t="s">
        <v>40</v>
      </c>
      <c r="C28" s="30"/>
      <c r="D28" s="31">
        <v>941.6</v>
      </c>
      <c r="F28" s="29" t="s">
        <v>61</v>
      </c>
      <c r="G28" s="30"/>
      <c r="H28" s="31">
        <v>10397.290000000001</v>
      </c>
    </row>
    <row r="29" spans="1:13" x14ac:dyDescent="0.25">
      <c r="B29" s="29" t="s">
        <v>43</v>
      </c>
      <c r="C29" s="30"/>
      <c r="D29" s="31">
        <v>10621.2</v>
      </c>
      <c r="F29" s="29" t="s">
        <v>62</v>
      </c>
      <c r="G29" s="30"/>
      <c r="H29" s="31">
        <v>95994.7</v>
      </c>
      <c r="L29" s="63">
        <f>SUM(L19:L27)</f>
        <v>159690.21</v>
      </c>
    </row>
    <row r="30" spans="1:13" x14ac:dyDescent="0.25">
      <c r="B30" s="29" t="s">
        <v>45</v>
      </c>
      <c r="C30" s="30"/>
      <c r="D30" s="31">
        <v>1946.24</v>
      </c>
      <c r="F30" s="32" t="s">
        <v>68</v>
      </c>
      <c r="G30" s="33"/>
      <c r="H30" s="34">
        <v>8083.77</v>
      </c>
    </row>
    <row r="31" spans="1:13" x14ac:dyDescent="0.25">
      <c r="B31" s="29" t="s">
        <v>47</v>
      </c>
      <c r="C31" s="30"/>
      <c r="D31" s="31">
        <v>19275.43</v>
      </c>
    </row>
    <row r="32" spans="1:13" x14ac:dyDescent="0.25">
      <c r="B32" s="29" t="s">
        <v>49</v>
      </c>
      <c r="C32" s="30"/>
      <c r="D32" s="31">
        <v>348</v>
      </c>
      <c r="H32" s="63">
        <f>SUM(H19:H30)</f>
        <v>207452.81999999998</v>
      </c>
    </row>
    <row r="33" spans="2:4" x14ac:dyDescent="0.25">
      <c r="B33" s="29" t="s">
        <v>99</v>
      </c>
      <c r="C33" s="30"/>
      <c r="D33" s="31">
        <v>13164.91</v>
      </c>
    </row>
    <row r="34" spans="2:4" x14ac:dyDescent="0.25">
      <c r="B34" s="29" t="s">
        <v>51</v>
      </c>
      <c r="C34" s="30"/>
      <c r="D34" s="31">
        <v>19439.060000000001</v>
      </c>
    </row>
    <row r="35" spans="2:4" x14ac:dyDescent="0.25">
      <c r="B35" s="29" t="s">
        <v>56</v>
      </c>
      <c r="C35" s="30"/>
      <c r="D35" s="31">
        <v>1500</v>
      </c>
    </row>
    <row r="36" spans="2:4" x14ac:dyDescent="0.25">
      <c r="B36" s="29" t="s">
        <v>60</v>
      </c>
      <c r="C36" s="30"/>
      <c r="D36" s="31">
        <v>12261.62</v>
      </c>
    </row>
    <row r="37" spans="2:4" x14ac:dyDescent="0.25">
      <c r="B37" s="29" t="s">
        <v>61</v>
      </c>
      <c r="C37" s="30"/>
      <c r="D37" s="31">
        <v>14116.47</v>
      </c>
    </row>
    <row r="38" spans="2:4" x14ac:dyDescent="0.25">
      <c r="B38" s="29" t="s">
        <v>62</v>
      </c>
      <c r="C38" s="30"/>
      <c r="D38" s="31">
        <v>117668.45</v>
      </c>
    </row>
    <row r="39" spans="2:4" x14ac:dyDescent="0.25">
      <c r="B39" s="29" t="s">
        <v>65</v>
      </c>
      <c r="C39" s="30"/>
      <c r="D39" s="31">
        <v>1388.88</v>
      </c>
    </row>
    <row r="40" spans="2:4" x14ac:dyDescent="0.25">
      <c r="B40" s="29" t="s">
        <v>66</v>
      </c>
      <c r="C40" s="30"/>
      <c r="D40" s="31">
        <v>128</v>
      </c>
    </row>
    <row r="41" spans="2:4" x14ac:dyDescent="0.25">
      <c r="B41" s="32" t="s">
        <v>68</v>
      </c>
      <c r="C41" s="33"/>
      <c r="D41" s="34">
        <v>8573.92</v>
      </c>
    </row>
    <row r="43" spans="2:4" x14ac:dyDescent="0.25">
      <c r="D43" s="63">
        <f>SUM(D19:D41)</f>
        <v>370079.44</v>
      </c>
    </row>
  </sheetData>
  <mergeCells count="6">
    <mergeCell ref="B16:D16"/>
    <mergeCell ref="F16:H16"/>
    <mergeCell ref="J16:L16"/>
    <mergeCell ref="B17:D17"/>
    <mergeCell ref="F17:H17"/>
    <mergeCell ref="J17:L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26EB7-5198-41B8-9E5A-BE4C37BC7234}">
  <dimension ref="A2:M42"/>
  <sheetViews>
    <sheetView topLeftCell="A22" workbookViewId="0">
      <selection activeCell="F48" sqref="F48"/>
    </sheetView>
  </sheetViews>
  <sheetFormatPr defaultRowHeight="15" x14ac:dyDescent="0.25"/>
  <cols>
    <col min="2" max="2" width="34.42578125" bestFit="1" customWidth="1"/>
    <col min="3" max="4" width="12.140625" bestFit="1" customWidth="1"/>
    <col min="6" max="6" width="32.7109375" bestFit="1" customWidth="1"/>
    <col min="8" max="8" width="12.140625" bestFit="1" customWidth="1"/>
    <col min="10" max="10" width="32.7109375" bestFit="1" customWidth="1"/>
    <col min="12" max="12" width="12.140625" bestFit="1" customWidth="1"/>
  </cols>
  <sheetData>
    <row r="2" spans="1:13" ht="18.75" x14ac:dyDescent="0.3">
      <c r="B2" s="41" t="s">
        <v>103</v>
      </c>
    </row>
    <row r="4" spans="1:13" x14ac:dyDescent="0.25">
      <c r="B4" s="26" t="s">
        <v>0</v>
      </c>
      <c r="C4" s="54">
        <v>483470.3</v>
      </c>
      <c r="D4" s="35" t="s">
        <v>7</v>
      </c>
    </row>
    <row r="5" spans="1:13" x14ac:dyDescent="0.25">
      <c r="B5" s="29" t="s">
        <v>1</v>
      </c>
      <c r="C5" s="52">
        <v>344652.43</v>
      </c>
      <c r="D5" s="55">
        <f>C5/C4</f>
        <v>0.71287197993341056</v>
      </c>
    </row>
    <row r="6" spans="1:13" x14ac:dyDescent="0.25">
      <c r="B6" s="29" t="s">
        <v>2</v>
      </c>
      <c r="C6" s="52">
        <v>203326.73</v>
      </c>
      <c r="D6" s="55"/>
    </row>
    <row r="7" spans="1:13" x14ac:dyDescent="0.25">
      <c r="B7" s="29" t="s">
        <v>3</v>
      </c>
      <c r="C7" s="52">
        <v>141325.70000000001</v>
      </c>
      <c r="D7" s="55"/>
    </row>
    <row r="8" spans="1:13" x14ac:dyDescent="0.25">
      <c r="B8" s="32" t="s">
        <v>4</v>
      </c>
      <c r="C8" s="53">
        <v>138817.87</v>
      </c>
      <c r="D8" s="56">
        <f>C8/C4</f>
        <v>0.28712802006658938</v>
      </c>
    </row>
    <row r="10" spans="1:13" x14ac:dyDescent="0.25">
      <c r="B10" s="42" t="s">
        <v>5</v>
      </c>
      <c r="C10" s="43" t="s">
        <v>6</v>
      </c>
      <c r="D10" s="44" t="s">
        <v>7</v>
      </c>
    </row>
    <row r="11" spans="1:13" x14ac:dyDescent="0.25">
      <c r="B11" s="29"/>
      <c r="C11" s="30"/>
      <c r="D11" s="36"/>
    </row>
    <row r="12" spans="1:13" x14ac:dyDescent="0.25">
      <c r="B12" s="29" t="s">
        <v>8</v>
      </c>
      <c r="C12" s="52">
        <f>D42</f>
        <v>155100.44</v>
      </c>
      <c r="D12" s="55">
        <f>C12/C4</f>
        <v>0.32080655212946896</v>
      </c>
    </row>
    <row r="13" spans="1:13" x14ac:dyDescent="0.25">
      <c r="B13" s="29" t="s">
        <v>9</v>
      </c>
      <c r="C13" s="52">
        <f>H31</f>
        <v>125525.86000000002</v>
      </c>
      <c r="D13" s="55">
        <f>C13/C4</f>
        <v>0.25963510064630652</v>
      </c>
    </row>
    <row r="14" spans="1:13" x14ac:dyDescent="0.25">
      <c r="B14" s="32" t="s">
        <v>10</v>
      </c>
      <c r="C14" s="53">
        <f>L28</f>
        <v>105079.94000000002</v>
      </c>
      <c r="D14" s="56">
        <f>C14/C4</f>
        <v>0.2173451812862135</v>
      </c>
    </row>
    <row r="15" spans="1:13" x14ac:dyDescent="0.25">
      <c r="B15" s="30"/>
      <c r="C15" s="52"/>
      <c r="D15" s="60"/>
    </row>
    <row r="16" spans="1:13" ht="18.75" x14ac:dyDescent="0.3">
      <c r="A16" s="21"/>
      <c r="B16" s="77" t="s">
        <v>8</v>
      </c>
      <c r="C16" s="78"/>
      <c r="D16" s="79"/>
      <c r="E16" s="21"/>
      <c r="F16" s="77" t="s">
        <v>9</v>
      </c>
      <c r="G16" s="78"/>
      <c r="H16" s="79"/>
      <c r="I16" s="21"/>
      <c r="J16" s="77" t="s">
        <v>13</v>
      </c>
      <c r="K16" s="78"/>
      <c r="L16" s="79"/>
      <c r="M16" s="22"/>
    </row>
    <row r="17" spans="1:13" s="47" customFormat="1" ht="62.1" customHeight="1" x14ac:dyDescent="0.3">
      <c r="A17" s="45"/>
      <c r="B17" s="80" t="s">
        <v>14</v>
      </c>
      <c r="C17" s="81"/>
      <c r="D17" s="82"/>
      <c r="E17" s="45"/>
      <c r="F17" s="80" t="s">
        <v>15</v>
      </c>
      <c r="G17" s="83"/>
      <c r="H17" s="84"/>
      <c r="I17" s="45"/>
      <c r="J17" s="80" t="s">
        <v>16</v>
      </c>
      <c r="K17" s="83"/>
      <c r="L17" s="84"/>
      <c r="M17" s="46"/>
    </row>
    <row r="19" spans="1:13" x14ac:dyDescent="0.25">
      <c r="B19" s="67" t="s">
        <v>20</v>
      </c>
      <c r="C19" s="27"/>
      <c r="D19" s="28">
        <v>2967.54</v>
      </c>
      <c r="F19" s="67" t="s">
        <v>25</v>
      </c>
      <c r="G19" s="27"/>
      <c r="H19" s="28">
        <v>8189.71</v>
      </c>
      <c r="J19" s="67" t="s">
        <v>25</v>
      </c>
      <c r="K19" s="27"/>
      <c r="L19" s="28">
        <v>8189.71</v>
      </c>
    </row>
    <row r="20" spans="1:13" x14ac:dyDescent="0.25">
      <c r="B20" s="68" t="s">
        <v>25</v>
      </c>
      <c r="C20" s="30"/>
      <c r="D20" s="31">
        <v>8189.71</v>
      </c>
      <c r="F20" s="68" t="s">
        <v>35</v>
      </c>
      <c r="G20" s="30"/>
      <c r="H20" s="31">
        <v>2922.17</v>
      </c>
      <c r="J20" s="68" t="s">
        <v>35</v>
      </c>
      <c r="K20" s="30"/>
      <c r="L20" s="31">
        <v>2922.17</v>
      </c>
    </row>
    <row r="21" spans="1:13" x14ac:dyDescent="0.25">
      <c r="B21" s="68" t="s">
        <v>26</v>
      </c>
      <c r="C21" s="30"/>
      <c r="D21" s="31">
        <v>2753.93</v>
      </c>
      <c r="F21" s="68" t="s">
        <v>37</v>
      </c>
      <c r="G21" s="30"/>
      <c r="H21" s="31">
        <v>3623.73</v>
      </c>
      <c r="J21" s="68" t="s">
        <v>37</v>
      </c>
      <c r="K21" s="30"/>
      <c r="L21" s="31">
        <v>3623.73</v>
      </c>
    </row>
    <row r="22" spans="1:13" x14ac:dyDescent="0.25">
      <c r="B22" s="68" t="s">
        <v>30</v>
      </c>
      <c r="C22" s="30"/>
      <c r="D22" s="31">
        <v>147.66</v>
      </c>
      <c r="F22" s="68" t="s">
        <v>47</v>
      </c>
      <c r="G22" s="30"/>
      <c r="H22" s="31">
        <v>10862.55</v>
      </c>
      <c r="J22" s="68" t="s">
        <v>49</v>
      </c>
      <c r="K22" s="30"/>
      <c r="L22" s="31">
        <v>46.25</v>
      </c>
    </row>
    <row r="23" spans="1:13" x14ac:dyDescent="0.25">
      <c r="B23" s="68" t="s">
        <v>33</v>
      </c>
      <c r="C23" s="30"/>
      <c r="D23" s="31">
        <v>1980.88</v>
      </c>
      <c r="F23" s="68" t="s">
        <v>49</v>
      </c>
      <c r="G23" s="30"/>
      <c r="H23" s="31">
        <v>46.25</v>
      </c>
      <c r="J23" s="68" t="s">
        <v>50</v>
      </c>
      <c r="K23" s="30"/>
      <c r="L23" s="31">
        <v>8487.83</v>
      </c>
    </row>
    <row r="24" spans="1:13" x14ac:dyDescent="0.25">
      <c r="B24" s="68" t="s">
        <v>35</v>
      </c>
      <c r="C24" s="30"/>
      <c r="D24" s="31">
        <v>2922.17</v>
      </c>
      <c r="F24" s="68" t="s">
        <v>50</v>
      </c>
      <c r="G24" s="30"/>
      <c r="H24" s="31">
        <v>8487.83</v>
      </c>
      <c r="J24" s="68" t="s">
        <v>61</v>
      </c>
      <c r="K24" s="30"/>
      <c r="L24" s="31">
        <v>5282.7800000000007</v>
      </c>
    </row>
    <row r="25" spans="1:13" x14ac:dyDescent="0.25">
      <c r="B25" s="68" t="s">
        <v>37</v>
      </c>
      <c r="C25" s="30"/>
      <c r="D25" s="31">
        <v>3623.73</v>
      </c>
      <c r="F25" s="68" t="s">
        <v>51</v>
      </c>
      <c r="G25" s="30"/>
      <c r="H25" s="31">
        <v>3373.1</v>
      </c>
      <c r="J25" s="68" t="s">
        <v>62</v>
      </c>
      <c r="K25" s="30"/>
      <c r="L25" s="31">
        <v>68043.610000000015</v>
      </c>
    </row>
    <row r="26" spans="1:13" x14ac:dyDescent="0.25">
      <c r="B26" s="68" t="s">
        <v>40</v>
      </c>
      <c r="C26" s="30"/>
      <c r="D26" s="31">
        <v>748.99</v>
      </c>
      <c r="F26" s="68" t="s">
        <v>60</v>
      </c>
      <c r="G26" s="30"/>
      <c r="H26" s="31">
        <v>6210.27</v>
      </c>
      <c r="J26" s="69" t="s">
        <v>68</v>
      </c>
      <c r="K26" s="33"/>
      <c r="L26" s="34">
        <v>8483.86</v>
      </c>
    </row>
    <row r="27" spans="1:13" x14ac:dyDescent="0.25">
      <c r="B27" s="68" t="s">
        <v>43</v>
      </c>
      <c r="C27" s="30"/>
      <c r="D27" s="31">
        <v>1590</v>
      </c>
      <c r="F27" s="68" t="s">
        <v>61</v>
      </c>
      <c r="G27" s="30"/>
      <c r="H27" s="31">
        <v>5282.7800000000007</v>
      </c>
    </row>
    <row r="28" spans="1:13" x14ac:dyDescent="0.25">
      <c r="B28" s="68" t="s">
        <v>45</v>
      </c>
      <c r="C28" s="30"/>
      <c r="D28" s="31">
        <v>1389.97</v>
      </c>
      <c r="F28" s="68" t="s">
        <v>62</v>
      </c>
      <c r="G28" s="30"/>
      <c r="H28" s="31">
        <v>68043.610000000015</v>
      </c>
      <c r="L28" s="63">
        <f>SUM(L19:L26)</f>
        <v>105079.94000000002</v>
      </c>
    </row>
    <row r="29" spans="1:13" x14ac:dyDescent="0.25">
      <c r="B29" s="68" t="s">
        <v>47</v>
      </c>
      <c r="C29" s="30"/>
      <c r="D29" s="31">
        <v>11069.51</v>
      </c>
      <c r="F29" s="69" t="s">
        <v>68</v>
      </c>
      <c r="G29" s="33"/>
      <c r="H29" s="34">
        <v>8483.86</v>
      </c>
    </row>
    <row r="30" spans="1:13" x14ac:dyDescent="0.25">
      <c r="B30" s="68" t="s">
        <v>49</v>
      </c>
      <c r="C30" s="30"/>
      <c r="D30" s="31">
        <v>46.25</v>
      </c>
    </row>
    <row r="31" spans="1:13" x14ac:dyDescent="0.25">
      <c r="B31" s="68" t="s">
        <v>50</v>
      </c>
      <c r="C31" s="30"/>
      <c r="D31" s="31">
        <v>8487.83</v>
      </c>
      <c r="H31" s="63">
        <f>SUM(H19:H29)</f>
        <v>125525.86000000002</v>
      </c>
    </row>
    <row r="32" spans="1:13" x14ac:dyDescent="0.25">
      <c r="B32" s="68" t="s">
        <v>51</v>
      </c>
      <c r="C32" s="30"/>
      <c r="D32" s="31">
        <v>3462.2999999999997</v>
      </c>
    </row>
    <row r="33" spans="2:4" x14ac:dyDescent="0.25">
      <c r="B33" s="68" t="s">
        <v>53</v>
      </c>
      <c r="C33" s="30"/>
      <c r="D33" s="31">
        <v>678.4</v>
      </c>
    </row>
    <row r="34" spans="2:4" x14ac:dyDescent="0.25">
      <c r="B34" s="68" t="s">
        <v>54</v>
      </c>
      <c r="C34" s="30"/>
      <c r="D34" s="31">
        <v>2193.46</v>
      </c>
    </row>
    <row r="35" spans="2:4" x14ac:dyDescent="0.25">
      <c r="B35" s="68" t="s">
        <v>60</v>
      </c>
      <c r="C35" s="30"/>
      <c r="D35" s="31">
        <v>7072.5</v>
      </c>
    </row>
    <row r="36" spans="2:4" x14ac:dyDescent="0.25">
      <c r="B36" s="68" t="s">
        <v>61</v>
      </c>
      <c r="C36" s="30"/>
      <c r="D36" s="31">
        <v>6235.57</v>
      </c>
    </row>
    <row r="37" spans="2:4" x14ac:dyDescent="0.25">
      <c r="B37" s="68" t="s">
        <v>62</v>
      </c>
      <c r="C37" s="30"/>
      <c r="D37" s="31">
        <v>80449.06</v>
      </c>
    </row>
    <row r="38" spans="2:4" x14ac:dyDescent="0.25">
      <c r="B38" s="68" t="s">
        <v>63</v>
      </c>
      <c r="C38" s="30"/>
      <c r="D38" s="31">
        <v>402.8</v>
      </c>
    </row>
    <row r="39" spans="2:4" x14ac:dyDescent="0.25">
      <c r="B39" s="68" t="s">
        <v>65</v>
      </c>
      <c r="C39" s="30"/>
      <c r="D39" s="31">
        <v>204.32</v>
      </c>
    </row>
    <row r="40" spans="2:4" x14ac:dyDescent="0.25">
      <c r="B40" s="69" t="s">
        <v>68</v>
      </c>
      <c r="C40" s="33"/>
      <c r="D40" s="34">
        <v>8483.86</v>
      </c>
    </row>
    <row r="42" spans="2:4" x14ac:dyDescent="0.25">
      <c r="D42" s="63">
        <f>SUM(D19:D40)</f>
        <v>155100.44</v>
      </c>
    </row>
  </sheetData>
  <mergeCells count="6">
    <mergeCell ref="B16:D16"/>
    <mergeCell ref="F16:H16"/>
    <mergeCell ref="J16:L16"/>
    <mergeCell ref="B17:D17"/>
    <mergeCell ref="F17:H17"/>
    <mergeCell ref="J17:L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A807A-73EA-4C3F-8AE8-62D17E19FEDC}">
  <dimension ref="A2:M35"/>
  <sheetViews>
    <sheetView topLeftCell="A18" workbookViewId="0">
      <selection activeCell="F44" sqref="F44"/>
    </sheetView>
  </sheetViews>
  <sheetFormatPr defaultRowHeight="15" x14ac:dyDescent="0.25"/>
  <cols>
    <col min="2" max="2" width="34.42578125" bestFit="1" customWidth="1"/>
    <col min="3" max="3" width="12.140625" bestFit="1" customWidth="1"/>
    <col min="4" max="4" width="11.140625" bestFit="1" customWidth="1"/>
    <col min="6" max="6" width="27.140625" bestFit="1" customWidth="1"/>
    <col min="8" max="8" width="11.140625" bestFit="1" customWidth="1"/>
    <col min="10" max="10" width="27.140625" bestFit="1" customWidth="1"/>
    <col min="12" max="12" width="11.140625" bestFit="1" customWidth="1"/>
  </cols>
  <sheetData>
    <row r="2" spans="1:13" ht="18.75" x14ac:dyDescent="0.3">
      <c r="B2" s="41" t="s">
        <v>104</v>
      </c>
    </row>
    <row r="4" spans="1:13" x14ac:dyDescent="0.25">
      <c r="B4" s="26" t="s">
        <v>0</v>
      </c>
      <c r="C4" s="54">
        <v>126792.19</v>
      </c>
      <c r="D4" s="35" t="s">
        <v>7</v>
      </c>
    </row>
    <row r="5" spans="1:13" x14ac:dyDescent="0.25">
      <c r="B5" s="29" t="s">
        <v>1</v>
      </c>
      <c r="C5" s="52">
        <v>70539.94</v>
      </c>
      <c r="D5" s="55">
        <f>C5/C4</f>
        <v>0.55634294194303291</v>
      </c>
    </row>
    <row r="6" spans="1:13" x14ac:dyDescent="0.25">
      <c r="B6" s="29" t="s">
        <v>2</v>
      </c>
      <c r="C6" s="52">
        <v>51185.23</v>
      </c>
      <c r="D6" s="55"/>
    </row>
    <row r="7" spans="1:13" x14ac:dyDescent="0.25">
      <c r="B7" s="29" t="s">
        <v>3</v>
      </c>
      <c r="C7" s="52">
        <v>19354.71</v>
      </c>
      <c r="D7" s="55"/>
    </row>
    <row r="8" spans="1:13" x14ac:dyDescent="0.25">
      <c r="B8" s="32" t="s">
        <v>4</v>
      </c>
      <c r="C8" s="53">
        <v>56252.25</v>
      </c>
      <c r="D8" s="56">
        <f>C8/C4</f>
        <v>0.44365705805696709</v>
      </c>
    </row>
    <row r="10" spans="1:13" x14ac:dyDescent="0.25">
      <c r="B10" s="42" t="s">
        <v>5</v>
      </c>
      <c r="C10" s="43" t="s">
        <v>6</v>
      </c>
      <c r="D10" s="44" t="s">
        <v>7</v>
      </c>
    </row>
    <row r="11" spans="1:13" x14ac:dyDescent="0.25">
      <c r="B11" s="29"/>
      <c r="C11" s="30"/>
      <c r="D11" s="36"/>
    </row>
    <row r="12" spans="1:13" x14ac:dyDescent="0.25">
      <c r="B12" s="29" t="s">
        <v>8</v>
      </c>
      <c r="C12" s="52">
        <f>D35</f>
        <v>57316.760000000009</v>
      </c>
      <c r="D12" s="55">
        <f>C12/C4</f>
        <v>0.4520527644486621</v>
      </c>
    </row>
    <row r="13" spans="1:13" x14ac:dyDescent="0.25">
      <c r="B13" s="29" t="s">
        <v>9</v>
      </c>
      <c r="C13" s="52">
        <f>H27</f>
        <v>36393.1</v>
      </c>
      <c r="D13" s="55">
        <f>C13/C4</f>
        <v>0.28702950867872856</v>
      </c>
    </row>
    <row r="14" spans="1:13" x14ac:dyDescent="0.25">
      <c r="B14" s="32" t="s">
        <v>10</v>
      </c>
      <c r="C14" s="53">
        <f>L26</f>
        <v>35722.160000000003</v>
      </c>
      <c r="D14" s="56">
        <f>C14/C4</f>
        <v>0.28173785782862498</v>
      </c>
    </row>
    <row r="15" spans="1:13" x14ac:dyDescent="0.25">
      <c r="B15" s="30"/>
      <c r="C15" s="52"/>
      <c r="D15" s="60"/>
    </row>
    <row r="16" spans="1:13" ht="18.75" x14ac:dyDescent="0.3">
      <c r="A16" s="21"/>
      <c r="B16" s="77" t="s">
        <v>8</v>
      </c>
      <c r="C16" s="78"/>
      <c r="D16" s="79"/>
      <c r="E16" s="21"/>
      <c r="F16" s="77" t="s">
        <v>9</v>
      </c>
      <c r="G16" s="78"/>
      <c r="H16" s="79"/>
      <c r="I16" s="21"/>
      <c r="J16" s="77" t="s">
        <v>13</v>
      </c>
      <c r="K16" s="78"/>
      <c r="L16" s="79"/>
      <c r="M16" s="22"/>
    </row>
    <row r="17" spans="1:13" s="47" customFormat="1" ht="62.1" customHeight="1" x14ac:dyDescent="0.3">
      <c r="A17" s="45"/>
      <c r="B17" s="80" t="s">
        <v>14</v>
      </c>
      <c r="C17" s="81"/>
      <c r="D17" s="82"/>
      <c r="E17" s="45"/>
      <c r="F17" s="80" t="s">
        <v>15</v>
      </c>
      <c r="G17" s="83"/>
      <c r="H17" s="84"/>
      <c r="I17" s="45"/>
      <c r="J17" s="80" t="s">
        <v>16</v>
      </c>
      <c r="K17" s="83"/>
      <c r="L17" s="84"/>
      <c r="M17" s="46"/>
    </row>
    <row r="19" spans="1:13" x14ac:dyDescent="0.25">
      <c r="B19" s="67" t="s">
        <v>20</v>
      </c>
      <c r="C19" s="27"/>
      <c r="D19" s="28">
        <v>2967.54</v>
      </c>
      <c r="F19" s="67" t="s">
        <v>22</v>
      </c>
      <c r="G19" s="27"/>
      <c r="H19" s="28">
        <v>739.23</v>
      </c>
      <c r="J19" s="67" t="s">
        <v>22</v>
      </c>
      <c r="K19" s="27"/>
      <c r="L19" s="28">
        <v>739.23</v>
      </c>
    </row>
    <row r="20" spans="1:13" x14ac:dyDescent="0.25">
      <c r="B20" s="68" t="s">
        <v>22</v>
      </c>
      <c r="C20" s="30"/>
      <c r="D20" s="31">
        <v>757.01</v>
      </c>
      <c r="F20" s="68" t="s">
        <v>35</v>
      </c>
      <c r="G20" s="30"/>
      <c r="H20" s="31">
        <v>9.99</v>
      </c>
      <c r="J20" s="68" t="s">
        <v>35</v>
      </c>
      <c r="K20" s="30"/>
      <c r="L20" s="31">
        <v>9.99</v>
      </c>
    </row>
    <row r="21" spans="1:13" x14ac:dyDescent="0.25">
      <c r="B21" s="68" t="s">
        <v>23</v>
      </c>
      <c r="C21" s="30"/>
      <c r="D21" s="31">
        <v>133.5</v>
      </c>
      <c r="F21" s="68" t="s">
        <v>37</v>
      </c>
      <c r="G21" s="30"/>
      <c r="H21" s="31">
        <v>738.64</v>
      </c>
      <c r="J21" s="68" t="s">
        <v>37</v>
      </c>
      <c r="K21" s="30"/>
      <c r="L21" s="31">
        <v>738.64</v>
      </c>
    </row>
    <row r="22" spans="1:13" x14ac:dyDescent="0.25">
      <c r="B22" s="68" t="s">
        <v>26</v>
      </c>
      <c r="C22" s="30"/>
      <c r="D22" s="31">
        <v>658.1</v>
      </c>
      <c r="F22" s="68" t="s">
        <v>50</v>
      </c>
      <c r="G22" s="30"/>
      <c r="H22" s="31">
        <v>3207.58</v>
      </c>
      <c r="J22" s="68" t="s">
        <v>50</v>
      </c>
      <c r="K22" s="30"/>
      <c r="L22" s="31">
        <v>3207.58</v>
      </c>
    </row>
    <row r="23" spans="1:13" x14ac:dyDescent="0.25">
      <c r="B23" s="68" t="s">
        <v>35</v>
      </c>
      <c r="C23" s="30"/>
      <c r="D23" s="31">
        <v>9.99</v>
      </c>
      <c r="F23" s="68" t="s">
        <v>51</v>
      </c>
      <c r="G23" s="30"/>
      <c r="H23" s="31">
        <v>670.94</v>
      </c>
      <c r="J23" s="68" t="s">
        <v>62</v>
      </c>
      <c r="K23" s="30"/>
      <c r="L23" s="31">
        <v>30805.96</v>
      </c>
    </row>
    <row r="24" spans="1:13" x14ac:dyDescent="0.25">
      <c r="B24" s="68" t="s">
        <v>36</v>
      </c>
      <c r="C24" s="30"/>
      <c r="D24" s="31">
        <v>5400</v>
      </c>
      <c r="F24" s="68" t="s">
        <v>62</v>
      </c>
      <c r="G24" s="30"/>
      <c r="H24" s="31">
        <v>30805.96</v>
      </c>
      <c r="J24" s="69" t="s">
        <v>68</v>
      </c>
      <c r="K24" s="33"/>
      <c r="L24" s="34">
        <v>220.76</v>
      </c>
    </row>
    <row r="25" spans="1:13" x14ac:dyDescent="0.25">
      <c r="B25" s="68" t="s">
        <v>37</v>
      </c>
      <c r="C25" s="30"/>
      <c r="D25" s="31">
        <v>738.64</v>
      </c>
      <c r="F25" s="69" t="s">
        <v>68</v>
      </c>
      <c r="G25" s="33"/>
      <c r="H25" s="34">
        <v>220.76</v>
      </c>
    </row>
    <row r="26" spans="1:13" x14ac:dyDescent="0.25">
      <c r="B26" s="68" t="s">
        <v>43</v>
      </c>
      <c r="C26" s="30"/>
      <c r="D26" s="31">
        <v>7687.7</v>
      </c>
      <c r="L26" s="63">
        <f>SUM(L19:L24)</f>
        <v>35722.160000000003</v>
      </c>
    </row>
    <row r="27" spans="1:13" x14ac:dyDescent="0.25">
      <c r="B27" s="68" t="s">
        <v>45</v>
      </c>
      <c r="C27" s="30"/>
      <c r="D27" s="31">
        <v>427.80999999999995</v>
      </c>
      <c r="H27" s="63">
        <f>SUM(H19:H25)</f>
        <v>36393.1</v>
      </c>
    </row>
    <row r="28" spans="1:13" x14ac:dyDescent="0.25">
      <c r="B28" s="68" t="s">
        <v>50</v>
      </c>
      <c r="C28" s="30"/>
      <c r="D28" s="31">
        <v>3207.58</v>
      </c>
    </row>
    <row r="29" spans="1:13" x14ac:dyDescent="0.25">
      <c r="B29" s="68" t="s">
        <v>51</v>
      </c>
      <c r="C29" s="30"/>
      <c r="D29" s="31">
        <v>773.17000000000007</v>
      </c>
    </row>
    <row r="30" spans="1:13" x14ac:dyDescent="0.25">
      <c r="B30" s="68" t="s">
        <v>62</v>
      </c>
      <c r="C30" s="30"/>
      <c r="D30" s="31">
        <v>33602.47</v>
      </c>
    </row>
    <row r="31" spans="1:13" x14ac:dyDescent="0.25">
      <c r="B31" s="68" t="s">
        <v>63</v>
      </c>
      <c r="C31" s="30"/>
      <c r="D31" s="31">
        <v>573.29999999999995</v>
      </c>
    </row>
    <row r="32" spans="1:13" x14ac:dyDescent="0.25">
      <c r="B32" s="68" t="s">
        <v>65</v>
      </c>
      <c r="C32" s="30"/>
      <c r="D32" s="31">
        <v>159.19</v>
      </c>
    </row>
    <row r="33" spans="2:4" x14ac:dyDescent="0.25">
      <c r="B33" s="69" t="s">
        <v>68</v>
      </c>
      <c r="C33" s="33"/>
      <c r="D33" s="34">
        <v>220.76</v>
      </c>
    </row>
    <row r="35" spans="2:4" x14ac:dyDescent="0.25">
      <c r="D35" s="63">
        <f>SUM(D19:D33)</f>
        <v>57316.760000000009</v>
      </c>
    </row>
  </sheetData>
  <mergeCells count="6">
    <mergeCell ref="B16:D16"/>
    <mergeCell ref="F16:H16"/>
    <mergeCell ref="J16:L16"/>
    <mergeCell ref="B17:D17"/>
    <mergeCell ref="F17:H17"/>
    <mergeCell ref="J17:L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5F9FA-6BE8-486C-B6B7-2AD9F953B3D7}">
  <dimension ref="A2:M38"/>
  <sheetViews>
    <sheetView topLeftCell="A18" workbookViewId="0">
      <selection activeCell="I44" sqref="I44"/>
    </sheetView>
  </sheetViews>
  <sheetFormatPr defaultRowHeight="15" x14ac:dyDescent="0.25"/>
  <cols>
    <col min="2" max="2" width="31.28515625" bestFit="1" customWidth="1"/>
    <col min="3" max="3" width="12.140625" bestFit="1" customWidth="1"/>
    <col min="4" max="4" width="11.140625" bestFit="1" customWidth="1"/>
    <col min="8" max="8" width="11.140625" bestFit="1" customWidth="1"/>
    <col min="12" max="12" width="11.140625" bestFit="1" customWidth="1"/>
  </cols>
  <sheetData>
    <row r="2" spans="1:13" ht="18.75" x14ac:dyDescent="0.3">
      <c r="B2" s="41" t="s">
        <v>105</v>
      </c>
    </row>
    <row r="4" spans="1:13" x14ac:dyDescent="0.25">
      <c r="B4" s="26" t="s">
        <v>0</v>
      </c>
      <c r="C4" s="54">
        <v>165267.04</v>
      </c>
      <c r="D4" s="35" t="s">
        <v>7</v>
      </c>
    </row>
    <row r="5" spans="1:13" x14ac:dyDescent="0.25">
      <c r="B5" s="29" t="s">
        <v>1</v>
      </c>
      <c r="C5" s="52">
        <v>87943.84</v>
      </c>
      <c r="D5" s="55">
        <f>C5/C4</f>
        <v>0.53213175476489438</v>
      </c>
    </row>
    <row r="6" spans="1:13" x14ac:dyDescent="0.25">
      <c r="B6" s="29" t="s">
        <v>2</v>
      </c>
      <c r="C6" s="52">
        <v>62395.39</v>
      </c>
      <c r="D6" s="55"/>
    </row>
    <row r="7" spans="1:13" x14ac:dyDescent="0.25">
      <c r="B7" s="29" t="s">
        <v>3</v>
      </c>
      <c r="C7" s="52">
        <v>25548.45</v>
      </c>
      <c r="D7" s="55"/>
    </row>
    <row r="8" spans="1:13" x14ac:dyDescent="0.25">
      <c r="B8" s="32" t="s">
        <v>4</v>
      </c>
      <c r="C8" s="53">
        <v>77323.199999999997</v>
      </c>
      <c r="D8" s="56">
        <f>C8/C4</f>
        <v>0.46786824523510551</v>
      </c>
    </row>
    <row r="10" spans="1:13" x14ac:dyDescent="0.25">
      <c r="B10" s="42" t="s">
        <v>5</v>
      </c>
      <c r="C10" s="43" t="s">
        <v>6</v>
      </c>
      <c r="D10" s="44" t="s">
        <v>7</v>
      </c>
    </row>
    <row r="11" spans="1:13" x14ac:dyDescent="0.25">
      <c r="B11" s="29"/>
      <c r="C11" s="30"/>
      <c r="D11" s="36"/>
    </row>
    <row r="12" spans="1:13" x14ac:dyDescent="0.25">
      <c r="B12" s="29" t="s">
        <v>8</v>
      </c>
      <c r="C12" s="52">
        <f>D38</f>
        <v>68142.720000000001</v>
      </c>
      <c r="D12" s="55">
        <f>C12/C4</f>
        <v>0.41231887495534497</v>
      </c>
    </row>
    <row r="13" spans="1:13" x14ac:dyDescent="0.25">
      <c r="B13" s="29" t="s">
        <v>9</v>
      </c>
      <c r="C13" s="52">
        <f>H28</f>
        <v>45455.250000000007</v>
      </c>
      <c r="D13" s="55">
        <f>C13/C4</f>
        <v>0.27504123024167437</v>
      </c>
    </row>
    <row r="14" spans="1:13" x14ac:dyDescent="0.25">
      <c r="B14" s="32" t="s">
        <v>10</v>
      </c>
      <c r="C14" s="53">
        <f>L27</f>
        <v>43413.580000000009</v>
      </c>
      <c r="D14" s="56">
        <f>C14/C4</f>
        <v>0.2626874662969701</v>
      </c>
    </row>
    <row r="15" spans="1:13" x14ac:dyDescent="0.25">
      <c r="B15" s="30"/>
      <c r="C15" s="52"/>
      <c r="D15" s="60"/>
    </row>
    <row r="16" spans="1:13" ht="18.75" x14ac:dyDescent="0.3">
      <c r="A16" s="21"/>
      <c r="B16" s="77" t="s">
        <v>8</v>
      </c>
      <c r="C16" s="78"/>
      <c r="D16" s="79"/>
      <c r="E16" s="21"/>
      <c r="F16" s="77" t="s">
        <v>9</v>
      </c>
      <c r="G16" s="78"/>
      <c r="H16" s="79"/>
      <c r="I16" s="21"/>
      <c r="J16" s="77" t="s">
        <v>13</v>
      </c>
      <c r="K16" s="78"/>
      <c r="L16" s="79"/>
      <c r="M16" s="22"/>
    </row>
    <row r="17" spans="1:13" s="47" customFormat="1" ht="62.1" customHeight="1" x14ac:dyDescent="0.3">
      <c r="A17" s="45"/>
      <c r="B17" s="80" t="s">
        <v>14</v>
      </c>
      <c r="C17" s="81"/>
      <c r="D17" s="82"/>
      <c r="E17" s="45"/>
      <c r="F17" s="80" t="s">
        <v>15</v>
      </c>
      <c r="G17" s="83"/>
      <c r="H17" s="84"/>
      <c r="I17" s="45"/>
      <c r="J17" s="80" t="s">
        <v>16</v>
      </c>
      <c r="K17" s="83"/>
      <c r="L17" s="84"/>
      <c r="M17" s="46"/>
    </row>
    <row r="19" spans="1:13" x14ac:dyDescent="0.25">
      <c r="B19" s="67" t="s">
        <v>20</v>
      </c>
      <c r="C19" s="27"/>
      <c r="D19" s="28">
        <v>5367.54</v>
      </c>
      <c r="F19" s="67" t="s">
        <v>25</v>
      </c>
      <c r="G19" s="27"/>
      <c r="H19" s="28">
        <v>748.62</v>
      </c>
      <c r="J19" s="67" t="s">
        <v>25</v>
      </c>
      <c r="K19" s="27"/>
      <c r="L19" s="28">
        <v>748.62</v>
      </c>
    </row>
    <row r="20" spans="1:13" x14ac:dyDescent="0.25">
      <c r="B20" s="68" t="s">
        <v>25</v>
      </c>
      <c r="C20" s="30"/>
      <c r="D20" s="31">
        <v>748.62</v>
      </c>
      <c r="F20" s="68" t="s">
        <v>34</v>
      </c>
      <c r="G20" s="30"/>
      <c r="H20" s="31">
        <v>848.08999999999992</v>
      </c>
      <c r="J20" s="68" t="s">
        <v>34</v>
      </c>
      <c r="K20" s="30"/>
      <c r="L20" s="31">
        <v>848.08999999999992</v>
      </c>
    </row>
    <row r="21" spans="1:13" x14ac:dyDescent="0.25">
      <c r="B21" s="68" t="s">
        <v>26</v>
      </c>
      <c r="C21" s="30"/>
      <c r="D21" s="31">
        <v>2267.35</v>
      </c>
      <c r="F21" s="68" t="s">
        <v>37</v>
      </c>
      <c r="G21" s="30"/>
      <c r="H21" s="31">
        <v>888.22</v>
      </c>
      <c r="J21" s="68" t="s">
        <v>37</v>
      </c>
      <c r="K21" s="30"/>
      <c r="L21" s="31">
        <v>888.22</v>
      </c>
    </row>
    <row r="22" spans="1:13" x14ac:dyDescent="0.25">
      <c r="B22" s="68" t="s">
        <v>27</v>
      </c>
      <c r="C22" s="30"/>
      <c r="D22" s="31">
        <v>300</v>
      </c>
      <c r="F22" s="68" t="s">
        <v>49</v>
      </c>
      <c r="G22" s="30"/>
      <c r="H22" s="31">
        <v>275</v>
      </c>
      <c r="J22" s="68" t="s">
        <v>49</v>
      </c>
      <c r="K22" s="30"/>
      <c r="L22" s="31">
        <v>275</v>
      </c>
    </row>
    <row r="23" spans="1:13" x14ac:dyDescent="0.25">
      <c r="B23" s="68" t="s">
        <v>30</v>
      </c>
      <c r="C23" s="30"/>
      <c r="D23" s="31">
        <v>271.2</v>
      </c>
      <c r="F23" s="68" t="s">
        <v>50</v>
      </c>
      <c r="G23" s="30"/>
      <c r="H23" s="31">
        <v>3916.04</v>
      </c>
      <c r="J23" s="68" t="s">
        <v>50</v>
      </c>
      <c r="K23" s="30"/>
      <c r="L23" s="31">
        <v>3916.04</v>
      </c>
    </row>
    <row r="24" spans="1:13" x14ac:dyDescent="0.25">
      <c r="B24" s="68" t="s">
        <v>33</v>
      </c>
      <c r="C24" s="30"/>
      <c r="D24" s="31">
        <v>1877.26</v>
      </c>
      <c r="F24" s="68" t="s">
        <v>51</v>
      </c>
      <c r="G24" s="30"/>
      <c r="H24" s="31">
        <v>2041.67</v>
      </c>
      <c r="J24" s="68" t="s">
        <v>62</v>
      </c>
      <c r="K24" s="30"/>
      <c r="L24" s="31">
        <v>35768.490000000005</v>
      </c>
    </row>
    <row r="25" spans="1:13" x14ac:dyDescent="0.25">
      <c r="B25" s="68" t="s">
        <v>34</v>
      </c>
      <c r="C25" s="30"/>
      <c r="D25" s="31">
        <v>1032.53</v>
      </c>
      <c r="F25" s="68" t="s">
        <v>62</v>
      </c>
      <c r="G25" s="30"/>
      <c r="H25" s="31">
        <v>35768.490000000005</v>
      </c>
      <c r="J25" s="69" t="s">
        <v>68</v>
      </c>
      <c r="K25" s="33"/>
      <c r="L25" s="34">
        <v>969.11999999999989</v>
      </c>
    </row>
    <row r="26" spans="1:13" x14ac:dyDescent="0.25">
      <c r="B26" s="68" t="s">
        <v>37</v>
      </c>
      <c r="C26" s="30"/>
      <c r="D26" s="31">
        <v>888.22</v>
      </c>
      <c r="F26" s="69" t="s">
        <v>68</v>
      </c>
      <c r="G26" s="33"/>
      <c r="H26" s="34">
        <v>969.11999999999989</v>
      </c>
    </row>
    <row r="27" spans="1:13" x14ac:dyDescent="0.25">
      <c r="B27" s="68" t="s">
        <v>45</v>
      </c>
      <c r="C27" s="30"/>
      <c r="D27" s="31">
        <v>1946.26</v>
      </c>
      <c r="L27" s="63">
        <f>SUM(L19:L25)</f>
        <v>43413.580000000009</v>
      </c>
    </row>
    <row r="28" spans="1:13" x14ac:dyDescent="0.25">
      <c r="B28" s="68" t="s">
        <v>49</v>
      </c>
      <c r="C28" s="30"/>
      <c r="D28" s="31">
        <v>275</v>
      </c>
      <c r="H28" s="63">
        <f>SUM(H19:H26)</f>
        <v>45455.250000000007</v>
      </c>
    </row>
    <row r="29" spans="1:13" x14ac:dyDescent="0.25">
      <c r="B29" s="68" t="s">
        <v>50</v>
      </c>
      <c r="C29" s="30"/>
      <c r="D29" s="31">
        <v>3916.04</v>
      </c>
    </row>
    <row r="30" spans="1:13" x14ac:dyDescent="0.25">
      <c r="B30" s="68" t="s">
        <v>51</v>
      </c>
      <c r="C30" s="30"/>
      <c r="D30" s="31">
        <v>2475.4800000000005</v>
      </c>
    </row>
    <row r="31" spans="1:13" x14ac:dyDescent="0.25">
      <c r="B31" s="68" t="s">
        <v>53</v>
      </c>
      <c r="C31" s="30"/>
      <c r="D31" s="31">
        <v>61.87</v>
      </c>
    </row>
    <row r="32" spans="1:13" x14ac:dyDescent="0.25">
      <c r="B32" s="68" t="s">
        <v>54</v>
      </c>
      <c r="C32" s="30"/>
      <c r="D32" s="31">
        <v>835.94</v>
      </c>
    </row>
    <row r="33" spans="2:4" x14ac:dyDescent="0.25">
      <c r="B33" s="68" t="s">
        <v>62</v>
      </c>
      <c r="C33" s="30"/>
      <c r="D33" s="31">
        <v>40273.06</v>
      </c>
    </row>
    <row r="34" spans="2:4" x14ac:dyDescent="0.25">
      <c r="B34" s="68" t="s">
        <v>63</v>
      </c>
      <c r="C34" s="30"/>
      <c r="D34" s="31">
        <v>402.8</v>
      </c>
    </row>
    <row r="35" spans="2:4" x14ac:dyDescent="0.25">
      <c r="B35" s="68" t="s">
        <v>65</v>
      </c>
      <c r="C35" s="30"/>
      <c r="D35" s="31">
        <v>3951.33</v>
      </c>
    </row>
    <row r="36" spans="2:4" x14ac:dyDescent="0.25">
      <c r="B36" s="69" t="s">
        <v>68</v>
      </c>
      <c r="C36" s="33"/>
      <c r="D36" s="34">
        <v>1252.22</v>
      </c>
    </row>
    <row r="38" spans="2:4" x14ac:dyDescent="0.25">
      <c r="D38" s="63">
        <f>SUM(D19:D36)</f>
        <v>68142.720000000001</v>
      </c>
    </row>
  </sheetData>
  <mergeCells count="6">
    <mergeCell ref="B16:D16"/>
    <mergeCell ref="F16:H16"/>
    <mergeCell ref="J16:L16"/>
    <mergeCell ref="B17:D17"/>
    <mergeCell ref="F17:H17"/>
    <mergeCell ref="J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FDC9B-B573-4CDB-8FAB-F10420F491F0}">
  <dimension ref="A2:M39"/>
  <sheetViews>
    <sheetView workbookViewId="0">
      <selection activeCell="F41" sqref="F41"/>
    </sheetView>
  </sheetViews>
  <sheetFormatPr defaultRowHeight="15" x14ac:dyDescent="0.25"/>
  <cols>
    <col min="2" max="2" width="32.7109375" bestFit="1" customWidth="1"/>
    <col min="3" max="4" width="12.140625" bestFit="1" customWidth="1"/>
    <col min="6" max="6" width="32.7109375" bestFit="1" customWidth="1"/>
    <col min="7" max="7" width="12.5703125" customWidth="1"/>
    <col min="8" max="8" width="12.140625" customWidth="1"/>
    <col min="9" max="9" width="11.140625" bestFit="1" customWidth="1"/>
    <col min="10" max="10" width="32.7109375" bestFit="1" customWidth="1"/>
    <col min="11" max="11" width="8.5703125" customWidth="1"/>
    <col min="12" max="12" width="11.5703125" customWidth="1"/>
  </cols>
  <sheetData>
    <row r="2" spans="1:13" ht="18.75" x14ac:dyDescent="0.3">
      <c r="B2" s="41" t="s">
        <v>89</v>
      </c>
    </row>
    <row r="4" spans="1:13" x14ac:dyDescent="0.25">
      <c r="B4" s="26" t="s">
        <v>0</v>
      </c>
      <c r="C4" s="54">
        <v>192410.97</v>
      </c>
      <c r="D4" s="35" t="s">
        <v>7</v>
      </c>
    </row>
    <row r="5" spans="1:13" x14ac:dyDescent="0.25">
      <c r="B5" s="29" t="s">
        <v>1</v>
      </c>
      <c r="C5" s="52">
        <v>35775.56</v>
      </c>
      <c r="D5" s="55">
        <f>C5/C4</f>
        <v>0.18593305776692462</v>
      </c>
    </row>
    <row r="6" spans="1:13" x14ac:dyDescent="0.25">
      <c r="B6" s="29" t="s">
        <v>2</v>
      </c>
      <c r="C6" s="52">
        <v>21968.81</v>
      </c>
      <c r="D6" s="55"/>
    </row>
    <row r="7" spans="1:13" x14ac:dyDescent="0.25">
      <c r="B7" s="29" t="s">
        <v>3</v>
      </c>
      <c r="C7" s="52">
        <v>13806.75</v>
      </c>
      <c r="D7" s="55"/>
    </row>
    <row r="8" spans="1:13" x14ac:dyDescent="0.25">
      <c r="B8" s="32" t="s">
        <v>4</v>
      </c>
      <c r="C8" s="53">
        <v>156635.41</v>
      </c>
      <c r="D8" s="56">
        <f>C8/C4</f>
        <v>0.81406694223307541</v>
      </c>
    </row>
    <row r="10" spans="1:13" x14ac:dyDescent="0.25">
      <c r="B10" s="42" t="s">
        <v>5</v>
      </c>
      <c r="C10" s="43" t="s">
        <v>6</v>
      </c>
      <c r="D10" s="44" t="s">
        <v>7</v>
      </c>
    </row>
    <row r="11" spans="1:13" x14ac:dyDescent="0.25">
      <c r="B11" s="29"/>
      <c r="C11" s="30"/>
      <c r="D11" s="36"/>
    </row>
    <row r="12" spans="1:13" x14ac:dyDescent="0.25">
      <c r="B12" s="29" t="s">
        <v>8</v>
      </c>
      <c r="C12" s="51">
        <f>D38</f>
        <v>155451.88000000003</v>
      </c>
      <c r="D12" s="55">
        <f>C12/C4</f>
        <v>0.80791588961897565</v>
      </c>
    </row>
    <row r="13" spans="1:13" x14ac:dyDescent="0.25">
      <c r="B13" s="29" t="s">
        <v>9</v>
      </c>
      <c r="C13" s="51">
        <f>H27</f>
        <v>18984.48</v>
      </c>
      <c r="D13" s="55">
        <f>C13/C4</f>
        <v>9.8666307851366264E-2</v>
      </c>
    </row>
    <row r="14" spans="1:13" x14ac:dyDescent="0.25">
      <c r="B14" s="32" t="s">
        <v>10</v>
      </c>
      <c r="C14" s="70">
        <f>L27</f>
        <v>18984.48</v>
      </c>
      <c r="D14" s="56">
        <f>C14/C4</f>
        <v>9.8666307851366264E-2</v>
      </c>
    </row>
    <row r="16" spans="1:13" ht="18.75" x14ac:dyDescent="0.3">
      <c r="A16" s="21"/>
      <c r="B16" s="77" t="s">
        <v>8</v>
      </c>
      <c r="C16" s="78"/>
      <c r="D16" s="79"/>
      <c r="E16" s="21"/>
      <c r="F16" s="77" t="s">
        <v>9</v>
      </c>
      <c r="G16" s="78"/>
      <c r="H16" s="79"/>
      <c r="I16" s="21"/>
      <c r="J16" s="77" t="s">
        <v>13</v>
      </c>
      <c r="K16" s="78"/>
      <c r="L16" s="79"/>
      <c r="M16" s="22"/>
    </row>
    <row r="17" spans="1:13" s="47" customFormat="1" ht="62.1" customHeight="1" x14ac:dyDescent="0.3">
      <c r="A17" s="45"/>
      <c r="B17" s="80" t="s">
        <v>14</v>
      </c>
      <c r="C17" s="81"/>
      <c r="D17" s="82"/>
      <c r="E17" s="45"/>
      <c r="F17" s="80" t="s">
        <v>15</v>
      </c>
      <c r="G17" s="83"/>
      <c r="H17" s="84"/>
      <c r="I17" s="45"/>
      <c r="J17" s="80" t="s">
        <v>16</v>
      </c>
      <c r="K17" s="83"/>
      <c r="L17" s="84"/>
      <c r="M17" s="46"/>
    </row>
    <row r="19" spans="1:13" x14ac:dyDescent="0.25">
      <c r="B19" s="26" t="s">
        <v>84</v>
      </c>
      <c r="C19" s="27"/>
      <c r="D19" s="28">
        <v>3.05</v>
      </c>
      <c r="F19" s="50" t="s">
        <v>32</v>
      </c>
      <c r="G19" s="27"/>
      <c r="H19" s="28">
        <v>284.10000000000002</v>
      </c>
      <c r="J19" s="40" t="s">
        <v>32</v>
      </c>
      <c r="L19" s="25">
        <v>284.10000000000002</v>
      </c>
    </row>
    <row r="20" spans="1:13" x14ac:dyDescent="0.25">
      <c r="B20" s="48" t="s">
        <v>23</v>
      </c>
      <c r="C20" s="30"/>
      <c r="D20" s="31">
        <v>170</v>
      </c>
      <c r="F20" s="48" t="s">
        <v>37</v>
      </c>
      <c r="G20" s="30"/>
      <c r="H20" s="31">
        <v>143.1</v>
      </c>
      <c r="J20" s="40" t="s">
        <v>37</v>
      </c>
      <c r="L20" s="25">
        <v>143.1</v>
      </c>
    </row>
    <row r="21" spans="1:13" x14ac:dyDescent="0.25">
      <c r="B21" s="48" t="s">
        <v>32</v>
      </c>
      <c r="C21" s="30"/>
      <c r="D21" s="31">
        <v>291.60000000000002</v>
      </c>
      <c r="F21" s="29" t="s">
        <v>42</v>
      </c>
      <c r="G21" s="30"/>
      <c r="H21" s="31">
        <v>68.760000000000005</v>
      </c>
      <c r="J21" t="s">
        <v>42</v>
      </c>
      <c r="L21" s="25">
        <v>68.760000000000005</v>
      </c>
    </row>
    <row r="22" spans="1:13" x14ac:dyDescent="0.25">
      <c r="B22" s="48" t="s">
        <v>37</v>
      </c>
      <c r="C22" s="30"/>
      <c r="D22" s="31">
        <v>68.760000000000005</v>
      </c>
      <c r="F22" s="48" t="s">
        <v>48</v>
      </c>
      <c r="G22" s="30"/>
      <c r="H22" s="31">
        <v>44.75</v>
      </c>
      <c r="J22" s="40" t="s">
        <v>48</v>
      </c>
      <c r="L22" s="25">
        <v>44.75</v>
      </c>
    </row>
    <row r="23" spans="1:13" x14ac:dyDescent="0.25">
      <c r="B23" s="29" t="s">
        <v>83</v>
      </c>
      <c r="C23" s="30"/>
      <c r="D23" s="31">
        <v>39.92</v>
      </c>
      <c r="F23" s="48" t="s">
        <v>49</v>
      </c>
      <c r="G23" s="30"/>
      <c r="H23" s="31">
        <v>134.19</v>
      </c>
      <c r="J23" s="40" t="s">
        <v>49</v>
      </c>
      <c r="L23" s="25">
        <v>134.19</v>
      </c>
    </row>
    <row r="24" spans="1:13" x14ac:dyDescent="0.25">
      <c r="B24" s="48" t="s">
        <v>44</v>
      </c>
      <c r="C24" s="30"/>
      <c r="D24" s="31">
        <v>49834.8</v>
      </c>
      <c r="F24" s="48" t="s">
        <v>50</v>
      </c>
      <c r="G24" s="30"/>
      <c r="H24" s="31">
        <v>1400.67</v>
      </c>
      <c r="J24" s="40" t="s">
        <v>50</v>
      </c>
      <c r="L24" s="25">
        <v>1400.67</v>
      </c>
    </row>
    <row r="25" spans="1:13" x14ac:dyDescent="0.25">
      <c r="B25" s="48" t="s">
        <v>45</v>
      </c>
      <c r="C25" s="30"/>
      <c r="D25" s="31">
        <v>64.44</v>
      </c>
      <c r="F25" s="49" t="s">
        <v>62</v>
      </c>
      <c r="G25" s="33"/>
      <c r="H25" s="34">
        <v>16908.91</v>
      </c>
      <c r="J25" s="40" t="s">
        <v>62</v>
      </c>
      <c r="L25" s="25">
        <v>16908.91</v>
      </c>
    </row>
    <row r="26" spans="1:13" x14ac:dyDescent="0.25">
      <c r="B26" s="29" t="s">
        <v>46</v>
      </c>
      <c r="C26" s="30"/>
      <c r="D26" s="31">
        <v>1389.73</v>
      </c>
    </row>
    <row r="27" spans="1:13" x14ac:dyDescent="0.25">
      <c r="B27" s="48" t="s">
        <v>48</v>
      </c>
      <c r="C27" s="30"/>
      <c r="D27" s="31">
        <v>44.75</v>
      </c>
      <c r="H27" s="63">
        <f>SUM(H19:H25)</f>
        <v>18984.48</v>
      </c>
      <c r="L27" s="63">
        <f>SUM(L19:L25)</f>
        <v>18984.48</v>
      </c>
    </row>
    <row r="28" spans="1:13" x14ac:dyDescent="0.25">
      <c r="B28" s="48" t="s">
        <v>49</v>
      </c>
      <c r="C28" s="30"/>
      <c r="D28" s="31">
        <v>134.19</v>
      </c>
    </row>
    <row r="29" spans="1:13" x14ac:dyDescent="0.25">
      <c r="B29" s="48" t="s">
        <v>50</v>
      </c>
      <c r="C29" s="30"/>
      <c r="D29" s="31">
        <v>1400.67</v>
      </c>
    </row>
    <row r="30" spans="1:13" x14ac:dyDescent="0.25">
      <c r="B30" s="29" t="s">
        <v>55</v>
      </c>
      <c r="C30" s="30"/>
      <c r="D30" s="31">
        <v>60.19</v>
      </c>
    </row>
    <row r="31" spans="1:13" x14ac:dyDescent="0.25">
      <c r="B31" s="48" t="s">
        <v>87</v>
      </c>
      <c r="C31" s="30"/>
      <c r="D31" s="31">
        <v>77468.3</v>
      </c>
    </row>
    <row r="32" spans="1:13" x14ac:dyDescent="0.25">
      <c r="B32" s="29" t="s">
        <v>85</v>
      </c>
      <c r="C32" s="30"/>
      <c r="D32" s="31">
        <v>158.88999999999999</v>
      </c>
    </row>
    <row r="33" spans="2:4" x14ac:dyDescent="0.25">
      <c r="B33" s="48" t="s">
        <v>62</v>
      </c>
      <c r="C33" s="30"/>
      <c r="D33" s="31">
        <v>22441.1</v>
      </c>
    </row>
    <row r="34" spans="2:4" x14ac:dyDescent="0.25">
      <c r="B34" s="48" t="s">
        <v>63</v>
      </c>
      <c r="C34" s="30"/>
      <c r="D34" s="31">
        <v>443.64</v>
      </c>
    </row>
    <row r="35" spans="2:4" x14ac:dyDescent="0.25">
      <c r="B35" s="48" t="s">
        <v>86</v>
      </c>
      <c r="C35" s="30"/>
      <c r="D35" s="31">
        <v>57.24</v>
      </c>
    </row>
    <row r="36" spans="2:4" x14ac:dyDescent="0.25">
      <c r="B36" s="49" t="s">
        <v>65</v>
      </c>
      <c r="C36" s="33"/>
      <c r="D36" s="34">
        <v>1380.61</v>
      </c>
    </row>
    <row r="38" spans="2:4" x14ac:dyDescent="0.25">
      <c r="D38" s="63">
        <f>SUM(D19:D36)</f>
        <v>155451.88000000003</v>
      </c>
    </row>
    <row r="39" spans="2:4" x14ac:dyDescent="0.25">
      <c r="B39" s="40"/>
    </row>
  </sheetData>
  <mergeCells count="6">
    <mergeCell ref="B17:D17"/>
    <mergeCell ref="F17:H17"/>
    <mergeCell ref="J17:L17"/>
    <mergeCell ref="B16:D16"/>
    <mergeCell ref="F16:H16"/>
    <mergeCell ref="J16:L1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A4724-FF85-428F-90FF-C109C994E9D4}">
  <dimension ref="A2:M48"/>
  <sheetViews>
    <sheetView topLeftCell="A21" workbookViewId="0">
      <selection activeCell="B49" sqref="B49"/>
    </sheetView>
  </sheetViews>
  <sheetFormatPr defaultRowHeight="15" x14ac:dyDescent="0.25"/>
  <cols>
    <col min="2" max="2" width="44.5703125" bestFit="1" customWidth="1"/>
    <col min="3" max="3" width="12.140625" bestFit="1" customWidth="1"/>
    <col min="4" max="4" width="10.85546875" bestFit="1" customWidth="1"/>
    <col min="5" max="5" width="10.28515625" bestFit="1" customWidth="1"/>
    <col min="6" max="6" width="32.7109375" bestFit="1" customWidth="1"/>
    <col min="7" max="7" width="7.85546875" customWidth="1"/>
    <col min="8" max="8" width="10.85546875" bestFit="1" customWidth="1"/>
    <col min="9" max="9" width="11.85546875" bestFit="1" customWidth="1"/>
    <col min="10" max="10" width="32.7109375" bestFit="1" customWidth="1"/>
    <col min="11" max="11" width="9.140625" customWidth="1"/>
    <col min="12" max="12" width="12.140625" bestFit="1" customWidth="1"/>
  </cols>
  <sheetData>
    <row r="2" spans="1:13" ht="18.75" x14ac:dyDescent="0.3">
      <c r="B2" s="41" t="s">
        <v>90</v>
      </c>
    </row>
    <row r="4" spans="1:13" x14ac:dyDescent="0.25">
      <c r="B4" s="26" t="s">
        <v>0</v>
      </c>
      <c r="C4" s="54">
        <v>896010.43</v>
      </c>
      <c r="D4" s="35" t="s">
        <v>7</v>
      </c>
    </row>
    <row r="5" spans="1:13" x14ac:dyDescent="0.25">
      <c r="B5" s="29" t="s">
        <v>1</v>
      </c>
      <c r="C5" s="52">
        <v>413223.65</v>
      </c>
      <c r="D5" s="55">
        <f>C5/C4</f>
        <v>0.46118174093129699</v>
      </c>
    </row>
    <row r="6" spans="1:13" x14ac:dyDescent="0.25">
      <c r="B6" s="29" t="s">
        <v>2</v>
      </c>
      <c r="C6" s="52">
        <v>207676.52</v>
      </c>
      <c r="D6" s="55"/>
    </row>
    <row r="7" spans="1:13" x14ac:dyDescent="0.25">
      <c r="B7" s="29" t="s">
        <v>3</v>
      </c>
      <c r="C7" s="52">
        <v>205547.13</v>
      </c>
      <c r="D7" s="55"/>
    </row>
    <row r="8" spans="1:13" x14ac:dyDescent="0.25">
      <c r="B8" s="32" t="s">
        <v>4</v>
      </c>
      <c r="C8" s="53">
        <v>482786.78</v>
      </c>
      <c r="D8" s="56">
        <f>C8/C4</f>
        <v>0.53881825906870306</v>
      </c>
    </row>
    <row r="10" spans="1:13" x14ac:dyDescent="0.25">
      <c r="B10" s="42" t="s">
        <v>5</v>
      </c>
      <c r="C10" s="43" t="s">
        <v>6</v>
      </c>
      <c r="D10" s="44" t="s">
        <v>7</v>
      </c>
    </row>
    <row r="11" spans="1:13" x14ac:dyDescent="0.25">
      <c r="B11" s="29"/>
      <c r="C11" s="30"/>
      <c r="D11" s="36"/>
    </row>
    <row r="12" spans="1:13" x14ac:dyDescent="0.25">
      <c r="B12" s="29" t="s">
        <v>8</v>
      </c>
      <c r="C12" s="52">
        <f>D48</f>
        <v>495837.98000000004</v>
      </c>
      <c r="D12" s="55">
        <f>C12/C4</f>
        <v>0.55338416094107301</v>
      </c>
    </row>
    <row r="13" spans="1:13" x14ac:dyDescent="0.25">
      <c r="B13" s="29" t="s">
        <v>9</v>
      </c>
      <c r="C13" s="52">
        <f>H33</f>
        <v>158844.85</v>
      </c>
      <c r="D13" s="55">
        <f>C13/C4</f>
        <v>0.17728013500914269</v>
      </c>
    </row>
    <row r="14" spans="1:13" x14ac:dyDescent="0.25">
      <c r="B14" s="32" t="s">
        <v>10</v>
      </c>
      <c r="C14" s="53">
        <f>L31</f>
        <v>142185.16</v>
      </c>
      <c r="D14" s="56">
        <f>C14/C4</f>
        <v>0.15868694742760975</v>
      </c>
    </row>
    <row r="16" spans="1:13" ht="18.75" x14ac:dyDescent="0.3">
      <c r="A16" s="21"/>
      <c r="B16" s="77" t="s">
        <v>8</v>
      </c>
      <c r="C16" s="78"/>
      <c r="D16" s="79"/>
      <c r="E16" s="21"/>
      <c r="F16" s="77" t="s">
        <v>9</v>
      </c>
      <c r="G16" s="78"/>
      <c r="H16" s="79"/>
      <c r="I16" s="21"/>
      <c r="J16" s="77" t="s">
        <v>13</v>
      </c>
      <c r="K16" s="78"/>
      <c r="L16" s="79"/>
      <c r="M16" s="22"/>
    </row>
    <row r="17" spans="1:13" s="47" customFormat="1" ht="62.1" customHeight="1" x14ac:dyDescent="0.3">
      <c r="A17" s="45"/>
      <c r="B17" s="80" t="s">
        <v>14</v>
      </c>
      <c r="C17" s="81"/>
      <c r="D17" s="82"/>
      <c r="E17" s="45"/>
      <c r="F17" s="80" t="s">
        <v>15</v>
      </c>
      <c r="G17" s="83"/>
      <c r="H17" s="84"/>
      <c r="I17" s="45"/>
      <c r="J17" s="80" t="s">
        <v>16</v>
      </c>
      <c r="K17" s="83"/>
      <c r="L17" s="84"/>
      <c r="M17" s="46"/>
    </row>
    <row r="19" spans="1:13" x14ac:dyDescent="0.25">
      <c r="B19" s="26" t="s">
        <v>21</v>
      </c>
      <c r="C19" s="27"/>
      <c r="D19" s="57">
        <v>46.91</v>
      </c>
      <c r="F19" s="50" t="s">
        <v>22</v>
      </c>
      <c r="G19" s="27"/>
      <c r="H19" s="57">
        <v>28911.56</v>
      </c>
      <c r="J19" s="50" t="s">
        <v>22</v>
      </c>
      <c r="K19" s="27"/>
      <c r="L19" s="28">
        <v>28911.56</v>
      </c>
    </row>
    <row r="20" spans="1:13" x14ac:dyDescent="0.25">
      <c r="B20" s="48" t="s">
        <v>22</v>
      </c>
      <c r="C20" s="30"/>
      <c r="D20" s="58">
        <f>28911.56+703.64</f>
        <v>29615.200000000001</v>
      </c>
      <c r="F20" s="48" t="s">
        <v>25</v>
      </c>
      <c r="G20" s="30"/>
      <c r="H20" s="58">
        <f>1290.6+5532.02</f>
        <v>6822.6200000000008</v>
      </c>
      <c r="J20" s="48" t="s">
        <v>25</v>
      </c>
      <c r="K20" s="30"/>
      <c r="L20" s="31">
        <f>1290.6+5532.02</f>
        <v>6822.6200000000008</v>
      </c>
    </row>
    <row r="21" spans="1:13" x14ac:dyDescent="0.25">
      <c r="B21" s="48" t="s">
        <v>23</v>
      </c>
      <c r="C21" s="30"/>
      <c r="D21" s="58">
        <v>4013.86</v>
      </c>
      <c r="F21" s="48" t="s">
        <v>32</v>
      </c>
      <c r="G21" s="30"/>
      <c r="H21" s="58">
        <v>733.5</v>
      </c>
      <c r="J21" s="48" t="s">
        <v>32</v>
      </c>
      <c r="K21" s="30"/>
      <c r="L21" s="31">
        <v>733.5</v>
      </c>
    </row>
    <row r="22" spans="1:13" x14ac:dyDescent="0.25">
      <c r="B22" s="48" t="s">
        <v>24</v>
      </c>
      <c r="C22" s="30"/>
      <c r="D22" s="58">
        <v>2020.31</v>
      </c>
      <c r="F22" s="48" t="s">
        <v>37</v>
      </c>
      <c r="G22" s="30"/>
      <c r="H22" s="58">
        <v>3053.57</v>
      </c>
      <c r="J22" s="48" t="s">
        <v>37</v>
      </c>
      <c r="K22" s="30"/>
      <c r="L22" s="31">
        <v>3053.57</v>
      </c>
    </row>
    <row r="23" spans="1:13" x14ac:dyDescent="0.25">
      <c r="B23" s="48" t="s">
        <v>25</v>
      </c>
      <c r="C23" s="30"/>
      <c r="D23" s="36">
        <f>1290.6+5532.02</f>
        <v>6822.6200000000008</v>
      </c>
      <c r="F23" s="29" t="s">
        <v>38</v>
      </c>
      <c r="G23" s="30"/>
      <c r="H23" s="58">
        <v>57.53</v>
      </c>
      <c r="J23" s="29" t="s">
        <v>38</v>
      </c>
      <c r="K23" s="30"/>
      <c r="L23" s="31">
        <v>57.53</v>
      </c>
    </row>
    <row r="24" spans="1:13" x14ac:dyDescent="0.25">
      <c r="B24" s="48" t="s">
        <v>26</v>
      </c>
      <c r="C24" s="30"/>
      <c r="D24" s="58">
        <v>4094.13</v>
      </c>
      <c r="F24" s="48" t="s">
        <v>47</v>
      </c>
      <c r="G24" s="30"/>
      <c r="H24" s="58">
        <v>8292.9599999999991</v>
      </c>
      <c r="J24" s="48" t="s">
        <v>49</v>
      </c>
      <c r="K24" s="30"/>
      <c r="L24" s="31">
        <v>67.5</v>
      </c>
    </row>
    <row r="25" spans="1:13" x14ac:dyDescent="0.25">
      <c r="B25" s="48" t="s">
        <v>30</v>
      </c>
      <c r="C25" s="30"/>
      <c r="D25" s="58">
        <f>264.39+455.07</f>
        <v>719.46</v>
      </c>
      <c r="F25" s="48" t="s">
        <v>49</v>
      </c>
      <c r="G25" s="30"/>
      <c r="H25" s="58">
        <v>67.5</v>
      </c>
      <c r="J25" s="48" t="s">
        <v>50</v>
      </c>
      <c r="K25" s="30"/>
      <c r="L25" s="31">
        <v>6063.8</v>
      </c>
    </row>
    <row r="26" spans="1:13" x14ac:dyDescent="0.25">
      <c r="B26" s="48" t="s">
        <v>32</v>
      </c>
      <c r="C26" s="30"/>
      <c r="D26" s="58">
        <v>733.5</v>
      </c>
      <c r="F26" s="48" t="s">
        <v>50</v>
      </c>
      <c r="G26" s="30"/>
      <c r="H26" s="58">
        <v>6063.8</v>
      </c>
      <c r="J26" s="48" t="s">
        <v>61</v>
      </c>
      <c r="K26" s="30"/>
      <c r="L26" s="31">
        <v>6862.08</v>
      </c>
    </row>
    <row r="27" spans="1:13" x14ac:dyDescent="0.25">
      <c r="B27" s="48" t="s">
        <v>37</v>
      </c>
      <c r="C27" s="30"/>
      <c r="D27" s="58">
        <v>3053.57</v>
      </c>
      <c r="F27" s="48" t="s">
        <v>51</v>
      </c>
      <c r="G27" s="30"/>
      <c r="H27" s="58">
        <v>8366.73</v>
      </c>
      <c r="J27" s="48" t="s">
        <v>62</v>
      </c>
      <c r="K27" s="30"/>
      <c r="L27" s="31">
        <v>79477.64</v>
      </c>
    </row>
    <row r="28" spans="1:13" x14ac:dyDescent="0.25">
      <c r="B28" s="29" t="s">
        <v>38</v>
      </c>
      <c r="C28" s="30"/>
      <c r="D28" s="58">
        <v>57.53</v>
      </c>
      <c r="F28" s="48" t="s">
        <v>61</v>
      </c>
      <c r="G28" s="30"/>
      <c r="H28" s="58">
        <v>6862.08</v>
      </c>
      <c r="J28" s="48" t="s">
        <v>65</v>
      </c>
      <c r="K28" s="30"/>
      <c r="L28" s="31">
        <v>880.01</v>
      </c>
    </row>
    <row r="29" spans="1:13" x14ac:dyDescent="0.25">
      <c r="B29" s="29" t="s">
        <v>41</v>
      </c>
      <c r="C29" s="30"/>
      <c r="D29" s="58">
        <v>445.1</v>
      </c>
      <c r="F29" s="48" t="s">
        <v>62</v>
      </c>
      <c r="G29" s="30"/>
      <c r="H29" s="58">
        <v>79477.64</v>
      </c>
      <c r="J29" s="49" t="s">
        <v>68</v>
      </c>
      <c r="K29" s="33"/>
      <c r="L29" s="34">
        <f>1581.36+7673.99</f>
        <v>9255.35</v>
      </c>
    </row>
    <row r="30" spans="1:13" x14ac:dyDescent="0.25">
      <c r="B30" s="48" t="s">
        <v>44</v>
      </c>
      <c r="C30" s="30"/>
      <c r="D30" s="58">
        <v>280002.96000000002</v>
      </c>
      <c r="F30" s="48" t="s">
        <v>65</v>
      </c>
      <c r="G30" s="30"/>
      <c r="H30" s="58">
        <v>880.01</v>
      </c>
    </row>
    <row r="31" spans="1:13" x14ac:dyDescent="0.25">
      <c r="B31" s="48" t="s">
        <v>45</v>
      </c>
      <c r="C31" s="30"/>
      <c r="D31" s="36">
        <f>265.75+4429.35</f>
        <v>4695.1000000000004</v>
      </c>
      <c r="F31" s="49" t="s">
        <v>68</v>
      </c>
      <c r="G31" s="33"/>
      <c r="H31" s="59">
        <f>1581.36+7673.99</f>
        <v>9255.35</v>
      </c>
      <c r="L31" s="63">
        <f>SUM(L19:L29)</f>
        <v>142185.16</v>
      </c>
    </row>
    <row r="32" spans="1:13" x14ac:dyDescent="0.25">
      <c r="B32" s="48" t="s">
        <v>47</v>
      </c>
      <c r="C32" s="30"/>
      <c r="D32" s="58">
        <v>8482.23</v>
      </c>
    </row>
    <row r="33" spans="2:8" x14ac:dyDescent="0.25">
      <c r="B33" s="48" t="s">
        <v>49</v>
      </c>
      <c r="C33" s="30"/>
      <c r="D33" s="58">
        <v>67.5</v>
      </c>
      <c r="H33" s="64">
        <f>SUM(H19:H31)</f>
        <v>158844.85</v>
      </c>
    </row>
    <row r="34" spans="2:8" x14ac:dyDescent="0.25">
      <c r="B34" s="48" t="s">
        <v>50</v>
      </c>
      <c r="C34" s="30"/>
      <c r="D34" s="58">
        <v>6063.8</v>
      </c>
    </row>
    <row r="35" spans="2:8" x14ac:dyDescent="0.25">
      <c r="B35" s="48" t="s">
        <v>51</v>
      </c>
      <c r="C35" s="30"/>
      <c r="D35" s="58">
        <v>9188.36</v>
      </c>
    </row>
    <row r="36" spans="2:8" x14ac:dyDescent="0.25">
      <c r="B36" s="48" t="s">
        <v>53</v>
      </c>
      <c r="C36" s="30"/>
      <c r="D36" s="58">
        <v>4908.53</v>
      </c>
    </row>
    <row r="37" spans="2:8" x14ac:dyDescent="0.25">
      <c r="B37" s="29" t="s">
        <v>55</v>
      </c>
      <c r="C37" s="30"/>
      <c r="D37" s="58">
        <v>901.51</v>
      </c>
    </row>
    <row r="38" spans="2:8" x14ac:dyDescent="0.25">
      <c r="B38" s="29" t="s">
        <v>59</v>
      </c>
      <c r="C38" s="30"/>
      <c r="D38" s="58">
        <v>73.260000000000005</v>
      </c>
    </row>
    <row r="39" spans="2:8" x14ac:dyDescent="0.25">
      <c r="B39" s="48" t="s">
        <v>61</v>
      </c>
      <c r="C39" s="30"/>
      <c r="D39" s="58">
        <v>8590.7000000000007</v>
      </c>
    </row>
    <row r="40" spans="2:8" x14ac:dyDescent="0.25">
      <c r="B40" s="48" t="s">
        <v>62</v>
      </c>
      <c r="C40" s="30"/>
      <c r="D40" s="58">
        <v>101788.17</v>
      </c>
    </row>
    <row r="41" spans="2:8" x14ac:dyDescent="0.25">
      <c r="B41" s="48" t="s">
        <v>63</v>
      </c>
      <c r="C41" s="30"/>
      <c r="D41" s="58">
        <v>453.7</v>
      </c>
    </row>
    <row r="42" spans="2:8" x14ac:dyDescent="0.25">
      <c r="B42" s="29" t="s">
        <v>64</v>
      </c>
      <c r="C42" s="30"/>
      <c r="D42" s="58">
        <v>137.03</v>
      </c>
    </row>
    <row r="43" spans="2:8" x14ac:dyDescent="0.25">
      <c r="B43" s="48" t="s">
        <v>65</v>
      </c>
      <c r="C43" s="30"/>
      <c r="D43" s="58">
        <v>7835.03</v>
      </c>
    </row>
    <row r="44" spans="2:8" x14ac:dyDescent="0.25">
      <c r="B44" s="48" t="s">
        <v>66</v>
      </c>
      <c r="C44" s="30"/>
      <c r="D44" s="58">
        <v>1750</v>
      </c>
    </row>
    <row r="45" spans="2:8" x14ac:dyDescent="0.25">
      <c r="B45" s="29" t="s">
        <v>67</v>
      </c>
      <c r="C45" s="30"/>
      <c r="D45" s="58">
        <v>22.56</v>
      </c>
    </row>
    <row r="46" spans="2:8" x14ac:dyDescent="0.25">
      <c r="B46" s="49" t="s">
        <v>68</v>
      </c>
      <c r="C46" s="33"/>
      <c r="D46" s="59">
        <v>9255.35</v>
      </c>
    </row>
    <row r="48" spans="2:8" x14ac:dyDescent="0.25">
      <c r="D48" s="64">
        <f>SUM(D19:D46)</f>
        <v>495837.98000000004</v>
      </c>
    </row>
  </sheetData>
  <mergeCells count="6">
    <mergeCell ref="B16:D16"/>
    <mergeCell ref="F16:H16"/>
    <mergeCell ref="J16:L16"/>
    <mergeCell ref="B17:D17"/>
    <mergeCell ref="F17:H17"/>
    <mergeCell ref="J17:L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E319E-5E5C-4129-BD9F-3A4B59E32511}">
  <dimension ref="A2:M209"/>
  <sheetViews>
    <sheetView topLeftCell="A11" workbookViewId="0">
      <selection activeCell="B33" sqref="B33"/>
    </sheetView>
  </sheetViews>
  <sheetFormatPr defaultRowHeight="15" x14ac:dyDescent="0.25"/>
  <cols>
    <col min="1" max="1" width="8.28515625" bestFit="1" customWidth="1"/>
    <col min="2" max="2" width="34.42578125" bestFit="1" customWidth="1"/>
    <col min="3" max="3" width="13.5703125" bestFit="1" customWidth="1"/>
    <col min="4" max="4" width="10.85546875" bestFit="1" customWidth="1"/>
    <col min="5" max="5" width="10.28515625" bestFit="1" customWidth="1"/>
    <col min="6" max="6" width="32.7109375" bestFit="1" customWidth="1"/>
    <col min="7" max="7" width="9.28515625" customWidth="1"/>
    <col min="8" max="8" width="10.85546875" bestFit="1" customWidth="1"/>
    <col min="9" max="9" width="11.85546875" bestFit="1" customWidth="1"/>
    <col min="10" max="10" width="32.7109375" bestFit="1" customWidth="1"/>
    <col min="12" max="12" width="10.85546875" bestFit="1" customWidth="1"/>
  </cols>
  <sheetData>
    <row r="2" spans="1:13" ht="18.75" x14ac:dyDescent="0.3">
      <c r="B2" s="41" t="s">
        <v>91</v>
      </c>
    </row>
    <row r="4" spans="1:13" x14ac:dyDescent="0.25">
      <c r="B4" s="26" t="s">
        <v>0</v>
      </c>
      <c r="C4" s="54">
        <v>1153480.68</v>
      </c>
      <c r="D4" s="35" t="s">
        <v>7</v>
      </c>
    </row>
    <row r="5" spans="1:13" x14ac:dyDescent="0.25">
      <c r="B5" s="29" t="s">
        <v>1</v>
      </c>
      <c r="C5" s="52">
        <v>582162.19999999995</v>
      </c>
      <c r="D5" s="55">
        <f>C5/C4</f>
        <v>0.50470043416765331</v>
      </c>
    </row>
    <row r="6" spans="1:13" x14ac:dyDescent="0.25">
      <c r="B6" s="29" t="s">
        <v>2</v>
      </c>
      <c r="C6" s="52">
        <v>319875.11</v>
      </c>
      <c r="D6" s="55"/>
    </row>
    <row r="7" spans="1:13" x14ac:dyDescent="0.25">
      <c r="B7" s="29" t="s">
        <v>3</v>
      </c>
      <c r="C7" s="52">
        <v>262287.09000000003</v>
      </c>
      <c r="D7" s="55"/>
    </row>
    <row r="8" spans="1:13" x14ac:dyDescent="0.25">
      <c r="B8" s="32" t="s">
        <v>4</v>
      </c>
      <c r="C8" s="53">
        <v>571318.48</v>
      </c>
      <c r="D8" s="56">
        <f>C8/C4</f>
        <v>0.49529956583234669</v>
      </c>
    </row>
    <row r="10" spans="1:13" x14ac:dyDescent="0.25">
      <c r="B10" s="42" t="s">
        <v>5</v>
      </c>
      <c r="C10" s="43" t="s">
        <v>6</v>
      </c>
      <c r="D10" s="44" t="s">
        <v>7</v>
      </c>
    </row>
    <row r="11" spans="1:13" x14ac:dyDescent="0.25">
      <c r="B11" s="29"/>
      <c r="C11" s="30"/>
      <c r="D11" s="36"/>
    </row>
    <row r="12" spans="1:13" x14ac:dyDescent="0.25">
      <c r="B12" s="29" t="s">
        <v>8</v>
      </c>
      <c r="C12" s="52">
        <f>D49</f>
        <v>626724.9</v>
      </c>
      <c r="D12" s="55">
        <f>C12/C4</f>
        <v>0.54333367768240393</v>
      </c>
    </row>
    <row r="13" spans="1:13" x14ac:dyDescent="0.25">
      <c r="B13" s="29" t="s">
        <v>9</v>
      </c>
      <c r="C13" s="52">
        <f>H32</f>
        <v>279303.7</v>
      </c>
      <c r="D13" s="55">
        <f>C13/C4</f>
        <v>0.24213990302811142</v>
      </c>
    </row>
    <row r="14" spans="1:13" x14ac:dyDescent="0.25">
      <c r="B14" s="32" t="s">
        <v>10</v>
      </c>
      <c r="C14" s="53">
        <f>L30</f>
        <v>240348.19</v>
      </c>
      <c r="D14" s="56">
        <f>C14/C4</f>
        <v>0.20836776390567721</v>
      </c>
    </row>
    <row r="15" spans="1:13" x14ac:dyDescent="0.25">
      <c r="B15" s="30"/>
      <c r="C15" s="52"/>
      <c r="D15" s="60"/>
    </row>
    <row r="16" spans="1:13" ht="18.75" x14ac:dyDescent="0.3">
      <c r="A16" s="21"/>
      <c r="B16" s="77" t="s">
        <v>8</v>
      </c>
      <c r="C16" s="78"/>
      <c r="D16" s="79"/>
      <c r="E16" s="21"/>
      <c r="F16" s="77" t="s">
        <v>9</v>
      </c>
      <c r="G16" s="78"/>
      <c r="H16" s="79"/>
      <c r="I16" s="21"/>
      <c r="J16" s="77" t="s">
        <v>13</v>
      </c>
      <c r="K16" s="78"/>
      <c r="L16" s="79"/>
      <c r="M16" s="22"/>
    </row>
    <row r="17" spans="1:13" s="47" customFormat="1" ht="62.1" customHeight="1" x14ac:dyDescent="0.3">
      <c r="A17" s="45"/>
      <c r="B17" s="80" t="s">
        <v>14</v>
      </c>
      <c r="C17" s="81"/>
      <c r="D17" s="82"/>
      <c r="E17" s="45"/>
      <c r="F17" s="80" t="s">
        <v>15</v>
      </c>
      <c r="G17" s="83"/>
      <c r="H17" s="84"/>
      <c r="I17" s="45"/>
      <c r="J17" s="80" t="s">
        <v>16</v>
      </c>
      <c r="K17" s="83"/>
      <c r="L17" s="84"/>
      <c r="M17" s="46"/>
    </row>
    <row r="19" spans="1:13" x14ac:dyDescent="0.25">
      <c r="B19" s="50" t="s">
        <v>20</v>
      </c>
      <c r="C19" s="27"/>
      <c r="D19" s="57">
        <v>15517.93</v>
      </c>
      <c r="F19" s="50" t="s">
        <v>22</v>
      </c>
      <c r="G19" s="27"/>
      <c r="H19" s="57">
        <v>13894.99</v>
      </c>
      <c r="I19" s="39"/>
      <c r="J19" s="50" t="s">
        <v>22</v>
      </c>
      <c r="K19" s="27"/>
      <c r="L19" s="57">
        <v>13894.99</v>
      </c>
    </row>
    <row r="20" spans="1:13" x14ac:dyDescent="0.25">
      <c r="B20" s="29" t="s">
        <v>21</v>
      </c>
      <c r="C20" s="30"/>
      <c r="D20" s="58">
        <v>19.5</v>
      </c>
      <c r="F20" s="48" t="s">
        <v>25</v>
      </c>
      <c r="G20" s="30"/>
      <c r="H20" s="58">
        <f>937.5+2844.1+16515.32</f>
        <v>20296.919999999998</v>
      </c>
      <c r="I20" s="39"/>
      <c r="J20" s="48" t="s">
        <v>25</v>
      </c>
      <c r="K20" s="30"/>
      <c r="L20" s="58">
        <f>937.5+2844.1+16515.32</f>
        <v>20296.919999999998</v>
      </c>
    </row>
    <row r="21" spans="1:13" x14ac:dyDescent="0.25">
      <c r="B21" s="48" t="s">
        <v>22</v>
      </c>
      <c r="C21" s="30"/>
      <c r="D21" s="58">
        <f>13894.99+728.04</f>
        <v>14623.029999999999</v>
      </c>
      <c r="F21" s="48" t="s">
        <v>35</v>
      </c>
      <c r="G21" s="30"/>
      <c r="H21" s="58">
        <v>303.93</v>
      </c>
      <c r="I21" s="39"/>
      <c r="J21" s="48" t="s">
        <v>35</v>
      </c>
      <c r="K21" s="30"/>
      <c r="L21" s="58">
        <v>303.93</v>
      </c>
    </row>
    <row r="22" spans="1:13" x14ac:dyDescent="0.25">
      <c r="B22" s="48" t="s">
        <v>24</v>
      </c>
      <c r="C22" s="30"/>
      <c r="D22" s="58">
        <v>3812.67</v>
      </c>
      <c r="F22" s="48" t="s">
        <v>37</v>
      </c>
      <c r="G22" s="30"/>
      <c r="H22" s="58">
        <v>9398.6200000000008</v>
      </c>
      <c r="I22" s="39"/>
      <c r="J22" s="48" t="s">
        <v>37</v>
      </c>
      <c r="K22" s="30"/>
      <c r="L22" s="58">
        <v>9398.6200000000008</v>
      </c>
    </row>
    <row r="23" spans="1:13" x14ac:dyDescent="0.25">
      <c r="B23" s="48" t="s">
        <v>25</v>
      </c>
      <c r="C23" s="30"/>
      <c r="D23" s="58">
        <v>20296.919999999998</v>
      </c>
      <c r="F23" s="29" t="s">
        <v>38</v>
      </c>
      <c r="G23" s="61"/>
      <c r="H23" s="58">
        <v>35.78</v>
      </c>
      <c r="I23" s="39"/>
      <c r="J23" s="29" t="s">
        <v>38</v>
      </c>
      <c r="K23" s="30"/>
      <c r="L23" s="58">
        <v>35.78</v>
      </c>
    </row>
    <row r="24" spans="1:13" x14ac:dyDescent="0.25">
      <c r="B24" s="48" t="s">
        <v>26</v>
      </c>
      <c r="C24" s="30"/>
      <c r="D24" s="58">
        <v>343.45</v>
      </c>
      <c r="F24" s="48" t="s">
        <v>47</v>
      </c>
      <c r="G24" s="30"/>
      <c r="H24" s="58">
        <v>25735.72</v>
      </c>
      <c r="I24" s="39"/>
      <c r="J24" s="48" t="s">
        <v>49</v>
      </c>
      <c r="K24" s="30"/>
      <c r="L24" s="58">
        <v>146.5</v>
      </c>
    </row>
    <row r="25" spans="1:13" x14ac:dyDescent="0.25">
      <c r="B25" s="29" t="s">
        <v>28</v>
      </c>
      <c r="C25" s="30"/>
      <c r="D25" s="58">
        <v>190.67</v>
      </c>
      <c r="F25" s="48" t="s">
        <v>49</v>
      </c>
      <c r="G25" s="30"/>
      <c r="H25" s="58">
        <v>146.5</v>
      </c>
      <c r="I25" s="39"/>
      <c r="J25" s="48" t="s">
        <v>50</v>
      </c>
      <c r="K25" s="51"/>
      <c r="L25" s="58">
        <v>14940.25</v>
      </c>
    </row>
    <row r="26" spans="1:13" x14ac:dyDescent="0.25">
      <c r="B26" s="48" t="s">
        <v>30</v>
      </c>
      <c r="C26" s="30"/>
      <c r="D26" s="58">
        <v>10.7</v>
      </c>
      <c r="F26" s="48" t="s">
        <v>50</v>
      </c>
      <c r="G26" s="30"/>
      <c r="H26" s="58">
        <v>14940.25</v>
      </c>
      <c r="I26" s="39"/>
      <c r="J26" s="48" t="s">
        <v>61</v>
      </c>
      <c r="K26" s="30"/>
      <c r="L26" s="58">
        <v>12057.86</v>
      </c>
    </row>
    <row r="27" spans="1:13" x14ac:dyDescent="0.25">
      <c r="B27" s="29" t="s">
        <v>31</v>
      </c>
      <c r="C27" s="30"/>
      <c r="D27" s="58">
        <v>151.91999999999999</v>
      </c>
      <c r="F27" s="48" t="s">
        <v>51</v>
      </c>
      <c r="G27" s="30"/>
      <c r="H27" s="58">
        <v>13219.79</v>
      </c>
      <c r="I27" s="39"/>
      <c r="J27" s="48" t="s">
        <v>62</v>
      </c>
      <c r="K27" s="30"/>
      <c r="L27" s="58">
        <v>146542.84</v>
      </c>
    </row>
    <row r="28" spans="1:13" x14ac:dyDescent="0.25">
      <c r="B28" s="48" t="s">
        <v>35</v>
      </c>
      <c r="C28" s="30"/>
      <c r="D28" s="58">
        <v>303.93</v>
      </c>
      <c r="F28" s="48" t="s">
        <v>61</v>
      </c>
      <c r="G28" s="61"/>
      <c r="H28" s="58">
        <v>12057.86</v>
      </c>
      <c r="I28" s="39"/>
      <c r="J28" s="49" t="s">
        <v>68</v>
      </c>
      <c r="K28" s="33"/>
      <c r="L28" s="59">
        <v>22730.5</v>
      </c>
    </row>
    <row r="29" spans="1:13" x14ac:dyDescent="0.25">
      <c r="B29" s="48" t="s">
        <v>37</v>
      </c>
      <c r="C29" s="30"/>
      <c r="D29" s="58">
        <v>9398.6200000000008</v>
      </c>
      <c r="F29" s="48" t="s">
        <v>62</v>
      </c>
      <c r="G29" s="61"/>
      <c r="H29" s="58">
        <v>146542.84</v>
      </c>
      <c r="I29" s="39"/>
    </row>
    <row r="30" spans="1:13" x14ac:dyDescent="0.25">
      <c r="B30" s="29" t="s">
        <v>38</v>
      </c>
      <c r="C30" s="30"/>
      <c r="D30" s="58">
        <v>35.78</v>
      </c>
      <c r="F30" s="49" t="s">
        <v>68</v>
      </c>
      <c r="G30" s="62"/>
      <c r="H30" s="59">
        <v>22730.5</v>
      </c>
      <c r="I30" s="39"/>
      <c r="L30" s="64">
        <f>SUM(L19:L28)</f>
        <v>240348.19</v>
      </c>
    </row>
    <row r="31" spans="1:13" x14ac:dyDescent="0.25">
      <c r="B31" s="29" t="s">
        <v>39</v>
      </c>
      <c r="C31" s="30"/>
      <c r="D31" s="58">
        <v>51.48</v>
      </c>
      <c r="I31" s="39"/>
    </row>
    <row r="32" spans="1:13" x14ac:dyDescent="0.25">
      <c r="B32" s="48" t="s">
        <v>44</v>
      </c>
      <c r="C32" s="30"/>
      <c r="D32" s="58">
        <v>232734.78</v>
      </c>
      <c r="H32" s="64">
        <f>SUM(H19:H30)</f>
        <v>279303.7</v>
      </c>
      <c r="I32" s="39"/>
    </row>
    <row r="33" spans="2:9" x14ac:dyDescent="0.25">
      <c r="B33" s="48" t="s">
        <v>45</v>
      </c>
      <c r="C33" s="30"/>
      <c r="D33" s="58">
        <v>2634.61</v>
      </c>
      <c r="I33" s="39"/>
    </row>
    <row r="34" spans="2:9" x14ac:dyDescent="0.25">
      <c r="B34" s="48" t="s">
        <v>47</v>
      </c>
      <c r="C34" s="30"/>
      <c r="D34" s="58">
        <v>27172.02</v>
      </c>
      <c r="I34" s="39"/>
    </row>
    <row r="35" spans="2:9" x14ac:dyDescent="0.25">
      <c r="B35" s="48" t="s">
        <v>49</v>
      </c>
      <c r="C35" s="30"/>
      <c r="D35" s="58">
        <v>146.5</v>
      </c>
      <c r="I35" s="39"/>
    </row>
    <row r="36" spans="2:9" x14ac:dyDescent="0.25">
      <c r="B36" s="48" t="s">
        <v>50</v>
      </c>
      <c r="C36" s="30"/>
      <c r="D36" s="58">
        <v>14940.25</v>
      </c>
      <c r="I36" s="39"/>
    </row>
    <row r="37" spans="2:9" x14ac:dyDescent="0.25">
      <c r="B37" s="48" t="s">
        <v>51</v>
      </c>
      <c r="C37" s="30"/>
      <c r="D37" s="58">
        <v>14431.96</v>
      </c>
      <c r="I37" s="39"/>
    </row>
    <row r="38" spans="2:9" x14ac:dyDescent="0.25">
      <c r="B38" s="48" t="s">
        <v>52</v>
      </c>
      <c r="C38" s="30"/>
      <c r="D38" s="58">
        <v>1057.47</v>
      </c>
      <c r="I38" s="39"/>
    </row>
    <row r="39" spans="2:9" x14ac:dyDescent="0.25">
      <c r="B39" s="29" t="s">
        <v>55</v>
      </c>
      <c r="C39" s="30"/>
      <c r="D39" s="58">
        <v>1476.91</v>
      </c>
      <c r="I39" s="39"/>
    </row>
    <row r="40" spans="2:9" x14ac:dyDescent="0.25">
      <c r="B40" s="48" t="s">
        <v>56</v>
      </c>
      <c r="C40" s="30"/>
      <c r="D40" s="58">
        <v>32517.3</v>
      </c>
      <c r="I40" s="39"/>
    </row>
    <row r="41" spans="2:9" x14ac:dyDescent="0.25">
      <c r="B41" s="29" t="s">
        <v>57</v>
      </c>
      <c r="C41" s="30"/>
      <c r="D41" s="58">
        <v>292.08999999999997</v>
      </c>
      <c r="I41" s="39"/>
    </row>
    <row r="42" spans="2:9" x14ac:dyDescent="0.25">
      <c r="B42" s="29" t="s">
        <v>58</v>
      </c>
      <c r="C42" s="30"/>
      <c r="D42" s="58">
        <v>711.75</v>
      </c>
      <c r="I42" s="39"/>
    </row>
    <row r="43" spans="2:9" x14ac:dyDescent="0.25">
      <c r="B43" s="48" t="s">
        <v>61</v>
      </c>
      <c r="C43" s="30"/>
      <c r="D43" s="58">
        <v>15503.17</v>
      </c>
      <c r="I43" s="39"/>
    </row>
    <row r="44" spans="2:9" x14ac:dyDescent="0.25">
      <c r="B44" s="48" t="s">
        <v>62</v>
      </c>
      <c r="C44" s="30"/>
      <c r="D44" s="58">
        <v>194570.1</v>
      </c>
      <c r="I44" s="39"/>
    </row>
    <row r="45" spans="2:9" x14ac:dyDescent="0.25">
      <c r="B45" s="48" t="s">
        <v>63</v>
      </c>
      <c r="C45" s="30"/>
      <c r="D45" s="58">
        <v>471.66</v>
      </c>
      <c r="I45" s="39"/>
    </row>
    <row r="46" spans="2:9" x14ac:dyDescent="0.25">
      <c r="B46" s="48" t="s">
        <v>65</v>
      </c>
      <c r="C46" s="30"/>
      <c r="D46" s="58">
        <v>577.23</v>
      </c>
      <c r="I46" s="39"/>
    </row>
    <row r="47" spans="2:9" x14ac:dyDescent="0.25">
      <c r="B47" s="49" t="s">
        <v>68</v>
      </c>
      <c r="C47" s="33"/>
      <c r="D47" s="59">
        <v>22730.5</v>
      </c>
      <c r="I47" s="39"/>
    </row>
    <row r="48" spans="2:9" x14ac:dyDescent="0.25">
      <c r="B48" s="40"/>
      <c r="I48" s="39"/>
    </row>
    <row r="49" spans="2:9" x14ac:dyDescent="0.25">
      <c r="B49" s="40"/>
      <c r="D49" s="64">
        <f>SUM(D19:D47)</f>
        <v>626724.9</v>
      </c>
      <c r="I49" s="39"/>
    </row>
    <row r="50" spans="2:9" x14ac:dyDescent="0.25">
      <c r="B50" s="40"/>
      <c r="I50" s="39"/>
    </row>
    <row r="51" spans="2:9" x14ac:dyDescent="0.25">
      <c r="B51" s="40"/>
      <c r="I51" s="39"/>
    </row>
    <row r="52" spans="2:9" x14ac:dyDescent="0.25">
      <c r="B52" s="40"/>
      <c r="I52" s="39"/>
    </row>
    <row r="53" spans="2:9" x14ac:dyDescent="0.25">
      <c r="B53" s="40"/>
      <c r="I53" s="39"/>
    </row>
    <row r="54" spans="2:9" x14ac:dyDescent="0.25">
      <c r="B54" s="40"/>
      <c r="I54" s="39"/>
    </row>
    <row r="55" spans="2:9" x14ac:dyDescent="0.25">
      <c r="B55" s="40"/>
      <c r="I55" s="39"/>
    </row>
    <row r="56" spans="2:9" x14ac:dyDescent="0.25">
      <c r="B56" s="40"/>
      <c r="I56" s="39"/>
    </row>
    <row r="57" spans="2:9" x14ac:dyDescent="0.25">
      <c r="B57" s="40"/>
      <c r="I57" s="39"/>
    </row>
    <row r="58" spans="2:9" x14ac:dyDescent="0.25">
      <c r="B58" s="40"/>
      <c r="I58" s="39"/>
    </row>
    <row r="59" spans="2:9" x14ac:dyDescent="0.25">
      <c r="B59" s="40"/>
      <c r="I59" s="39"/>
    </row>
    <row r="60" spans="2:9" x14ac:dyDescent="0.25">
      <c r="B60" s="40"/>
      <c r="I60" s="39"/>
    </row>
    <row r="61" spans="2:9" x14ac:dyDescent="0.25">
      <c r="B61" s="40"/>
      <c r="I61" s="39"/>
    </row>
    <row r="62" spans="2:9" x14ac:dyDescent="0.25">
      <c r="B62" s="40"/>
      <c r="I62" s="39"/>
    </row>
    <row r="63" spans="2:9" x14ac:dyDescent="0.25">
      <c r="B63" s="40"/>
      <c r="I63" s="39"/>
    </row>
    <row r="64" spans="2:9" x14ac:dyDescent="0.25">
      <c r="B64" s="40"/>
      <c r="I64" s="39"/>
    </row>
    <row r="65" spans="2:9" x14ac:dyDescent="0.25">
      <c r="B65" s="40"/>
      <c r="I65" s="39"/>
    </row>
    <row r="66" spans="2:9" x14ac:dyDescent="0.25">
      <c r="B66" s="40"/>
      <c r="I66" s="39"/>
    </row>
    <row r="67" spans="2:9" x14ac:dyDescent="0.25">
      <c r="B67" s="40"/>
      <c r="I67" s="39"/>
    </row>
    <row r="68" spans="2:9" x14ac:dyDescent="0.25">
      <c r="B68" s="40"/>
      <c r="I68" s="39"/>
    </row>
    <row r="69" spans="2:9" x14ac:dyDescent="0.25">
      <c r="B69" s="40"/>
      <c r="I69" s="39"/>
    </row>
    <row r="70" spans="2:9" x14ac:dyDescent="0.25">
      <c r="B70" s="40"/>
      <c r="I70" s="39"/>
    </row>
    <row r="71" spans="2:9" x14ac:dyDescent="0.25">
      <c r="B71" s="40"/>
      <c r="I71" s="39"/>
    </row>
    <row r="72" spans="2:9" x14ac:dyDescent="0.25">
      <c r="B72" s="40"/>
      <c r="I72" s="39"/>
    </row>
    <row r="73" spans="2:9" x14ac:dyDescent="0.25">
      <c r="B73" s="40"/>
      <c r="I73" s="39"/>
    </row>
    <row r="74" spans="2:9" x14ac:dyDescent="0.25">
      <c r="B74" s="40"/>
      <c r="I74" s="39"/>
    </row>
    <row r="75" spans="2:9" x14ac:dyDescent="0.25">
      <c r="B75" s="40"/>
      <c r="I75" s="39"/>
    </row>
    <row r="76" spans="2:9" x14ac:dyDescent="0.25">
      <c r="B76" s="40"/>
      <c r="I76" s="39"/>
    </row>
    <row r="77" spans="2:9" x14ac:dyDescent="0.25">
      <c r="B77" s="40"/>
      <c r="I77" s="39"/>
    </row>
    <row r="78" spans="2:9" x14ac:dyDescent="0.25">
      <c r="B78" s="40"/>
      <c r="I78" s="39"/>
    </row>
    <row r="79" spans="2:9" x14ac:dyDescent="0.25">
      <c r="B79" s="40"/>
      <c r="I79" s="39"/>
    </row>
    <row r="80" spans="2:9" x14ac:dyDescent="0.25">
      <c r="B80" s="40"/>
      <c r="I80" s="39"/>
    </row>
    <row r="81" spans="2:9" x14ac:dyDescent="0.25">
      <c r="B81" s="40"/>
      <c r="I81" s="39"/>
    </row>
    <row r="82" spans="2:9" x14ac:dyDescent="0.25">
      <c r="B82" s="40"/>
      <c r="I82" s="39"/>
    </row>
    <row r="83" spans="2:9" x14ac:dyDescent="0.25">
      <c r="B83" s="40"/>
      <c r="I83" s="39"/>
    </row>
    <row r="84" spans="2:9" x14ac:dyDescent="0.25">
      <c r="B84" s="40"/>
      <c r="I84" s="39"/>
    </row>
    <row r="85" spans="2:9" x14ac:dyDescent="0.25">
      <c r="B85" s="40"/>
      <c r="I85" s="39"/>
    </row>
    <row r="86" spans="2:9" x14ac:dyDescent="0.25">
      <c r="B86" s="40"/>
      <c r="I86" s="39"/>
    </row>
    <row r="87" spans="2:9" x14ac:dyDescent="0.25">
      <c r="B87" s="40"/>
      <c r="I87" s="39"/>
    </row>
    <row r="88" spans="2:9" x14ac:dyDescent="0.25">
      <c r="B88" s="40"/>
      <c r="I88" s="39"/>
    </row>
    <row r="89" spans="2:9" x14ac:dyDescent="0.25">
      <c r="B89" s="40"/>
      <c r="I89" s="39"/>
    </row>
    <row r="90" spans="2:9" x14ac:dyDescent="0.25">
      <c r="B90" s="40"/>
      <c r="I90" s="39"/>
    </row>
    <row r="91" spans="2:9" x14ac:dyDescent="0.25">
      <c r="B91" s="40"/>
      <c r="I91" s="39"/>
    </row>
    <row r="92" spans="2:9" x14ac:dyDescent="0.25">
      <c r="B92" s="40"/>
      <c r="I92" s="39"/>
    </row>
    <row r="93" spans="2:9" x14ac:dyDescent="0.25">
      <c r="B93" s="40"/>
      <c r="I93" s="39"/>
    </row>
    <row r="94" spans="2:9" x14ac:dyDescent="0.25">
      <c r="B94" s="40"/>
      <c r="I94" s="39"/>
    </row>
    <row r="95" spans="2:9" x14ac:dyDescent="0.25">
      <c r="B95" s="40"/>
      <c r="I95" s="39"/>
    </row>
    <row r="96" spans="2:9" x14ac:dyDescent="0.25">
      <c r="B96" s="40"/>
      <c r="I96" s="39"/>
    </row>
    <row r="97" spans="2:9" x14ac:dyDescent="0.25">
      <c r="B97" s="40"/>
      <c r="I97" s="39"/>
    </row>
    <row r="98" spans="2:9" x14ac:dyDescent="0.25">
      <c r="B98" s="40"/>
      <c r="I98" s="39"/>
    </row>
    <row r="99" spans="2:9" x14ac:dyDescent="0.25">
      <c r="B99" s="40"/>
      <c r="I99" s="39"/>
    </row>
    <row r="100" spans="2:9" x14ac:dyDescent="0.25">
      <c r="B100" s="40"/>
      <c r="I100" s="39"/>
    </row>
    <row r="101" spans="2:9" x14ac:dyDescent="0.25">
      <c r="B101" s="40"/>
      <c r="I101" s="39"/>
    </row>
    <row r="102" spans="2:9" x14ac:dyDescent="0.25">
      <c r="B102" s="40"/>
      <c r="I102" s="39"/>
    </row>
    <row r="103" spans="2:9" x14ac:dyDescent="0.25">
      <c r="B103" s="40"/>
      <c r="I103" s="39"/>
    </row>
    <row r="104" spans="2:9" x14ac:dyDescent="0.25">
      <c r="B104" s="40"/>
      <c r="I104" s="39"/>
    </row>
    <row r="105" spans="2:9" x14ac:dyDescent="0.25">
      <c r="B105" s="40"/>
      <c r="I105" s="39"/>
    </row>
    <row r="106" spans="2:9" x14ac:dyDescent="0.25">
      <c r="B106" s="40"/>
      <c r="I106" s="39"/>
    </row>
    <row r="107" spans="2:9" x14ac:dyDescent="0.25">
      <c r="B107" s="40"/>
      <c r="I107" s="39"/>
    </row>
    <row r="108" spans="2:9" x14ac:dyDescent="0.25">
      <c r="B108" s="40"/>
      <c r="I108" s="39"/>
    </row>
    <row r="109" spans="2:9" x14ac:dyDescent="0.25">
      <c r="B109" s="40"/>
      <c r="I109" s="39"/>
    </row>
    <row r="110" spans="2:9" x14ac:dyDescent="0.25">
      <c r="B110" s="40"/>
      <c r="I110" s="39"/>
    </row>
    <row r="111" spans="2:9" x14ac:dyDescent="0.25">
      <c r="B111" s="40"/>
      <c r="I111" s="39"/>
    </row>
    <row r="112" spans="2:9" x14ac:dyDescent="0.25">
      <c r="B112" s="40"/>
      <c r="I112" s="39"/>
    </row>
    <row r="113" spans="2:9" x14ac:dyDescent="0.25">
      <c r="B113" s="40"/>
      <c r="I113" s="39"/>
    </row>
    <row r="114" spans="2:9" x14ac:dyDescent="0.25">
      <c r="B114" s="40"/>
      <c r="I114" s="39"/>
    </row>
    <row r="115" spans="2:9" x14ac:dyDescent="0.25">
      <c r="B115" s="40"/>
      <c r="I115" s="39"/>
    </row>
    <row r="116" spans="2:9" x14ac:dyDescent="0.25">
      <c r="B116" s="40"/>
      <c r="I116" s="39"/>
    </row>
    <row r="117" spans="2:9" x14ac:dyDescent="0.25">
      <c r="B117" s="40"/>
      <c r="I117" s="39"/>
    </row>
    <row r="118" spans="2:9" x14ac:dyDescent="0.25">
      <c r="B118" s="40"/>
      <c r="I118" s="39"/>
    </row>
    <row r="119" spans="2:9" x14ac:dyDescent="0.25">
      <c r="B119" s="40"/>
      <c r="I119" s="39"/>
    </row>
    <row r="120" spans="2:9" x14ac:dyDescent="0.25">
      <c r="B120" s="40"/>
      <c r="I120" s="39"/>
    </row>
    <row r="121" spans="2:9" x14ac:dyDescent="0.25">
      <c r="B121" s="40"/>
      <c r="I121" s="39"/>
    </row>
    <row r="122" spans="2:9" x14ac:dyDescent="0.25">
      <c r="B122" s="40"/>
      <c r="I122" s="39"/>
    </row>
    <row r="123" spans="2:9" x14ac:dyDescent="0.25">
      <c r="B123" s="40"/>
      <c r="I123" s="39"/>
    </row>
    <row r="124" spans="2:9" x14ac:dyDescent="0.25">
      <c r="B124" s="40"/>
      <c r="I124" s="39"/>
    </row>
    <row r="125" spans="2:9" x14ac:dyDescent="0.25">
      <c r="B125" s="40"/>
      <c r="I125" s="39"/>
    </row>
    <row r="126" spans="2:9" x14ac:dyDescent="0.25">
      <c r="B126" s="40"/>
      <c r="I126" s="39"/>
    </row>
    <row r="127" spans="2:9" x14ac:dyDescent="0.25">
      <c r="B127" s="40"/>
      <c r="I127" s="39"/>
    </row>
    <row r="128" spans="2:9" x14ac:dyDescent="0.25">
      <c r="B128" s="40"/>
      <c r="I128" s="39"/>
    </row>
    <row r="129" spans="2:9" x14ac:dyDescent="0.25">
      <c r="B129" s="40"/>
      <c r="I129" s="39"/>
    </row>
    <row r="130" spans="2:9" x14ac:dyDescent="0.25">
      <c r="B130" s="40"/>
      <c r="I130" s="39"/>
    </row>
    <row r="131" spans="2:9" x14ac:dyDescent="0.25">
      <c r="B131" s="40"/>
      <c r="I131" s="39"/>
    </row>
    <row r="132" spans="2:9" x14ac:dyDescent="0.25">
      <c r="B132" s="40"/>
      <c r="I132" s="39"/>
    </row>
    <row r="133" spans="2:9" x14ac:dyDescent="0.25">
      <c r="B133" s="40"/>
      <c r="I133" s="39"/>
    </row>
    <row r="134" spans="2:9" x14ac:dyDescent="0.25">
      <c r="B134" s="40"/>
      <c r="I134" s="39"/>
    </row>
    <row r="135" spans="2:9" x14ac:dyDescent="0.25">
      <c r="B135" s="40"/>
      <c r="I135" s="39"/>
    </row>
    <row r="136" spans="2:9" x14ac:dyDescent="0.25">
      <c r="B136" s="40"/>
      <c r="I136" s="39"/>
    </row>
    <row r="137" spans="2:9" x14ac:dyDescent="0.25">
      <c r="B137" s="40"/>
      <c r="I137" s="39"/>
    </row>
    <row r="138" spans="2:9" x14ac:dyDescent="0.25">
      <c r="B138" s="40"/>
      <c r="I138" s="39"/>
    </row>
    <row r="139" spans="2:9" x14ac:dyDescent="0.25">
      <c r="B139" s="40"/>
      <c r="I139" s="39"/>
    </row>
    <row r="140" spans="2:9" x14ac:dyDescent="0.25">
      <c r="B140" s="40"/>
      <c r="I140" s="39"/>
    </row>
    <row r="141" spans="2:9" x14ac:dyDescent="0.25">
      <c r="B141" s="40"/>
      <c r="I141" s="39"/>
    </row>
    <row r="142" spans="2:9" x14ac:dyDescent="0.25">
      <c r="B142" s="40"/>
      <c r="I142" s="39"/>
    </row>
    <row r="143" spans="2:9" x14ac:dyDescent="0.25">
      <c r="B143" s="40"/>
      <c r="I143" s="39"/>
    </row>
    <row r="144" spans="2:9" x14ac:dyDescent="0.25">
      <c r="B144" s="40"/>
      <c r="I144" s="39"/>
    </row>
    <row r="145" spans="2:9" x14ac:dyDescent="0.25">
      <c r="B145" s="40"/>
      <c r="I145" s="39"/>
    </row>
    <row r="146" spans="2:9" x14ac:dyDescent="0.25">
      <c r="B146" s="40"/>
      <c r="I146" s="39"/>
    </row>
    <row r="147" spans="2:9" x14ac:dyDescent="0.25">
      <c r="B147" s="40"/>
      <c r="I147" s="39"/>
    </row>
    <row r="148" spans="2:9" x14ac:dyDescent="0.25">
      <c r="B148" s="40"/>
      <c r="I148" s="39"/>
    </row>
    <row r="149" spans="2:9" x14ac:dyDescent="0.25">
      <c r="B149" s="40"/>
      <c r="I149" s="39"/>
    </row>
    <row r="150" spans="2:9" x14ac:dyDescent="0.25">
      <c r="B150" s="40"/>
      <c r="I150" s="39"/>
    </row>
    <row r="151" spans="2:9" x14ac:dyDescent="0.25">
      <c r="B151" s="40"/>
      <c r="I151" s="39"/>
    </row>
    <row r="152" spans="2:9" x14ac:dyDescent="0.25">
      <c r="B152" s="40"/>
      <c r="I152" s="39"/>
    </row>
    <row r="153" spans="2:9" x14ac:dyDescent="0.25">
      <c r="B153" s="40"/>
      <c r="I153" s="39"/>
    </row>
    <row r="154" spans="2:9" x14ac:dyDescent="0.25">
      <c r="B154" s="40"/>
      <c r="I154" s="39"/>
    </row>
    <row r="155" spans="2:9" x14ac:dyDescent="0.25">
      <c r="B155" s="40"/>
      <c r="I155" s="39"/>
    </row>
    <row r="156" spans="2:9" x14ac:dyDescent="0.25">
      <c r="B156" s="40"/>
      <c r="I156" s="39"/>
    </row>
    <row r="157" spans="2:9" x14ac:dyDescent="0.25">
      <c r="B157" s="40"/>
      <c r="I157" s="39"/>
    </row>
    <row r="158" spans="2:9" x14ac:dyDescent="0.25">
      <c r="B158" s="40"/>
      <c r="I158" s="39"/>
    </row>
    <row r="159" spans="2:9" x14ac:dyDescent="0.25">
      <c r="B159" s="40"/>
      <c r="I159" s="39"/>
    </row>
    <row r="160" spans="2:9" x14ac:dyDescent="0.25">
      <c r="B160" s="40"/>
      <c r="I160" s="39"/>
    </row>
    <row r="161" spans="2:9" x14ac:dyDescent="0.25">
      <c r="B161" s="40"/>
      <c r="I161" s="39"/>
    </row>
    <row r="162" spans="2:9" x14ac:dyDescent="0.25">
      <c r="B162" s="40"/>
      <c r="I162" s="39"/>
    </row>
    <row r="163" spans="2:9" x14ac:dyDescent="0.25">
      <c r="B163" s="40"/>
      <c r="I163" s="39"/>
    </row>
    <row r="164" spans="2:9" x14ac:dyDescent="0.25">
      <c r="B164" s="40"/>
      <c r="I164" s="39"/>
    </row>
    <row r="165" spans="2:9" x14ac:dyDescent="0.25">
      <c r="B165" s="40"/>
      <c r="I165" s="39"/>
    </row>
    <row r="166" spans="2:9" x14ac:dyDescent="0.25">
      <c r="B166" s="40"/>
      <c r="I166" s="39"/>
    </row>
    <row r="167" spans="2:9" x14ac:dyDescent="0.25">
      <c r="B167" s="40"/>
      <c r="I167" s="39"/>
    </row>
    <row r="168" spans="2:9" x14ac:dyDescent="0.25">
      <c r="B168" s="40"/>
      <c r="I168" s="39"/>
    </row>
    <row r="169" spans="2:9" x14ac:dyDescent="0.25">
      <c r="B169" s="40"/>
      <c r="I169" s="39"/>
    </row>
    <row r="170" spans="2:9" x14ac:dyDescent="0.25">
      <c r="B170" s="40"/>
      <c r="I170" s="39"/>
    </row>
    <row r="171" spans="2:9" x14ac:dyDescent="0.25">
      <c r="B171" s="40"/>
      <c r="I171" s="39"/>
    </row>
    <row r="172" spans="2:9" x14ac:dyDescent="0.25">
      <c r="B172" s="40"/>
      <c r="I172" s="39"/>
    </row>
    <row r="173" spans="2:9" x14ac:dyDescent="0.25">
      <c r="B173" s="40"/>
      <c r="I173" s="39"/>
    </row>
    <row r="174" spans="2:9" x14ac:dyDescent="0.25">
      <c r="B174" s="40"/>
      <c r="I174" s="39"/>
    </row>
    <row r="175" spans="2:9" x14ac:dyDescent="0.25">
      <c r="B175" s="40"/>
      <c r="I175" s="39"/>
    </row>
    <row r="176" spans="2:9" x14ac:dyDescent="0.25">
      <c r="B176" s="40"/>
      <c r="I176" s="39"/>
    </row>
    <row r="177" spans="2:9" x14ac:dyDescent="0.25">
      <c r="B177" s="40"/>
      <c r="I177" s="39"/>
    </row>
    <row r="178" spans="2:9" x14ac:dyDescent="0.25">
      <c r="B178" s="40"/>
      <c r="I178" s="39"/>
    </row>
    <row r="179" spans="2:9" x14ac:dyDescent="0.25">
      <c r="B179" s="40"/>
      <c r="I179" s="39"/>
    </row>
    <row r="180" spans="2:9" x14ac:dyDescent="0.25">
      <c r="B180" s="40"/>
      <c r="I180" s="39"/>
    </row>
    <row r="181" spans="2:9" x14ac:dyDescent="0.25">
      <c r="B181" s="40"/>
      <c r="I181" s="39"/>
    </row>
    <row r="182" spans="2:9" x14ac:dyDescent="0.25">
      <c r="B182" s="40"/>
      <c r="I182" s="39"/>
    </row>
    <row r="183" spans="2:9" x14ac:dyDescent="0.25">
      <c r="B183" s="40"/>
      <c r="I183" s="39"/>
    </row>
    <row r="184" spans="2:9" x14ac:dyDescent="0.25">
      <c r="B184" s="40"/>
      <c r="I184" s="39"/>
    </row>
    <row r="185" spans="2:9" x14ac:dyDescent="0.25">
      <c r="B185" s="40"/>
      <c r="I185" s="39"/>
    </row>
    <row r="186" spans="2:9" x14ac:dyDescent="0.25">
      <c r="B186" s="40"/>
      <c r="I186" s="39"/>
    </row>
    <row r="187" spans="2:9" x14ac:dyDescent="0.25">
      <c r="B187" s="40"/>
      <c r="I187" s="39"/>
    </row>
    <row r="188" spans="2:9" x14ac:dyDescent="0.25">
      <c r="B188" s="40"/>
      <c r="I188" s="39"/>
    </row>
    <row r="189" spans="2:9" x14ac:dyDescent="0.25">
      <c r="B189" s="40"/>
      <c r="I189" s="39"/>
    </row>
    <row r="190" spans="2:9" x14ac:dyDescent="0.25">
      <c r="B190" s="40"/>
      <c r="I190" s="39"/>
    </row>
    <row r="191" spans="2:9" x14ac:dyDescent="0.25">
      <c r="B191" s="40"/>
      <c r="I191" s="39"/>
    </row>
    <row r="192" spans="2:9" x14ac:dyDescent="0.25">
      <c r="B192" s="40"/>
      <c r="I192" s="39"/>
    </row>
    <row r="193" spans="2:9" x14ac:dyDescent="0.25">
      <c r="B193" s="40"/>
      <c r="I193" s="39"/>
    </row>
    <row r="194" spans="2:9" x14ac:dyDescent="0.25">
      <c r="B194" s="40"/>
      <c r="I194" s="39"/>
    </row>
    <row r="195" spans="2:9" x14ac:dyDescent="0.25">
      <c r="B195" s="40"/>
      <c r="I195" s="39"/>
    </row>
    <row r="196" spans="2:9" x14ac:dyDescent="0.25">
      <c r="B196" s="40"/>
      <c r="I196" s="39"/>
    </row>
    <row r="197" spans="2:9" x14ac:dyDescent="0.25">
      <c r="B197" s="40"/>
      <c r="I197" s="39"/>
    </row>
    <row r="198" spans="2:9" x14ac:dyDescent="0.25">
      <c r="B198" s="40"/>
      <c r="I198" s="39"/>
    </row>
    <row r="199" spans="2:9" x14ac:dyDescent="0.25">
      <c r="B199" s="40"/>
      <c r="I199" s="39"/>
    </row>
    <row r="200" spans="2:9" x14ac:dyDescent="0.25">
      <c r="B200" s="40"/>
      <c r="I200" s="39"/>
    </row>
    <row r="201" spans="2:9" x14ac:dyDescent="0.25">
      <c r="B201" s="40"/>
      <c r="I201" s="39"/>
    </row>
    <row r="202" spans="2:9" x14ac:dyDescent="0.25">
      <c r="B202" s="40"/>
      <c r="I202" s="39"/>
    </row>
    <row r="203" spans="2:9" x14ac:dyDescent="0.25">
      <c r="B203" s="40"/>
      <c r="I203" s="39"/>
    </row>
    <row r="204" spans="2:9" x14ac:dyDescent="0.25">
      <c r="B204" s="40"/>
      <c r="I204" s="39"/>
    </row>
    <row r="205" spans="2:9" x14ac:dyDescent="0.25">
      <c r="B205" s="40"/>
      <c r="I205" s="39"/>
    </row>
    <row r="206" spans="2:9" x14ac:dyDescent="0.25">
      <c r="B206" s="40"/>
      <c r="I206" s="39"/>
    </row>
    <row r="207" spans="2:9" x14ac:dyDescent="0.25">
      <c r="B207" s="40"/>
      <c r="I207" s="39"/>
    </row>
    <row r="208" spans="2:9" x14ac:dyDescent="0.25">
      <c r="B208" s="40"/>
      <c r="I208" s="39"/>
    </row>
    <row r="209" spans="2:9" x14ac:dyDescent="0.25">
      <c r="B209" s="40"/>
      <c r="I209" s="39"/>
    </row>
  </sheetData>
  <mergeCells count="6">
    <mergeCell ref="B16:D16"/>
    <mergeCell ref="F16:H16"/>
    <mergeCell ref="J16:L16"/>
    <mergeCell ref="B17:D17"/>
    <mergeCell ref="F17:H17"/>
    <mergeCell ref="J17:L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EDE71-8A00-4236-A439-38414A4A3B98}">
  <dimension ref="A2:M36"/>
  <sheetViews>
    <sheetView topLeftCell="A18" workbookViewId="0">
      <selection activeCell="B41" sqref="B41"/>
    </sheetView>
  </sheetViews>
  <sheetFormatPr defaultRowHeight="15" x14ac:dyDescent="0.25"/>
  <cols>
    <col min="1" max="1" width="8.7109375" customWidth="1"/>
    <col min="2" max="2" width="31.28515625" bestFit="1" customWidth="1"/>
    <col min="3" max="3" width="12.140625" bestFit="1" customWidth="1"/>
    <col min="4" max="4" width="16.42578125" bestFit="1" customWidth="1"/>
    <col min="6" max="6" width="32.7109375" bestFit="1" customWidth="1"/>
    <col min="8" max="8" width="12.140625" bestFit="1" customWidth="1"/>
    <col min="10" max="10" width="32.7109375" bestFit="1" customWidth="1"/>
    <col min="12" max="12" width="12.140625" bestFit="1" customWidth="1"/>
  </cols>
  <sheetData>
    <row r="2" spans="1:13" ht="18.75" x14ac:dyDescent="0.3">
      <c r="B2" s="41" t="s">
        <v>92</v>
      </c>
    </row>
    <row r="4" spans="1:13" x14ac:dyDescent="0.25">
      <c r="B4" s="26" t="s">
        <v>0</v>
      </c>
      <c r="C4" s="54">
        <v>530334.53</v>
      </c>
      <c r="D4" s="35" t="s">
        <v>7</v>
      </c>
    </row>
    <row r="5" spans="1:13" x14ac:dyDescent="0.25">
      <c r="B5" s="29" t="s">
        <v>1</v>
      </c>
      <c r="C5" s="52">
        <v>360464.55</v>
      </c>
      <c r="D5" s="55">
        <f>C5/C4</f>
        <v>0.67969277806595008</v>
      </c>
    </row>
    <row r="6" spans="1:13" x14ac:dyDescent="0.25">
      <c r="B6" s="29" t="s">
        <v>2</v>
      </c>
      <c r="C6" s="52">
        <v>190525.35</v>
      </c>
      <c r="D6" s="55"/>
    </row>
    <row r="7" spans="1:13" x14ac:dyDescent="0.25">
      <c r="B7" s="29" t="s">
        <v>3</v>
      </c>
      <c r="C7" s="52">
        <v>169939.20000000001</v>
      </c>
      <c r="D7" s="55"/>
    </row>
    <row r="8" spans="1:13" x14ac:dyDescent="0.25">
      <c r="B8" s="32" t="s">
        <v>4</v>
      </c>
      <c r="C8" s="53">
        <v>169869.98</v>
      </c>
      <c r="D8" s="56">
        <f>C8/C4</f>
        <v>0.32030722193404981</v>
      </c>
    </row>
    <row r="10" spans="1:13" x14ac:dyDescent="0.25">
      <c r="B10" s="42" t="s">
        <v>5</v>
      </c>
      <c r="C10" s="43" t="s">
        <v>6</v>
      </c>
      <c r="D10" s="44" t="s">
        <v>7</v>
      </c>
    </row>
    <row r="11" spans="1:13" x14ac:dyDescent="0.25">
      <c r="B11" s="29"/>
      <c r="C11" s="30"/>
      <c r="D11" s="36"/>
    </row>
    <row r="12" spans="1:13" x14ac:dyDescent="0.25">
      <c r="B12" s="29" t="s">
        <v>8</v>
      </c>
      <c r="C12" s="52">
        <f>D36</f>
        <v>208329.71999999997</v>
      </c>
      <c r="D12" s="55">
        <f>C12/C4</f>
        <v>0.39282699544380029</v>
      </c>
    </row>
    <row r="13" spans="1:13" x14ac:dyDescent="0.25">
      <c r="B13" s="29" t="s">
        <v>9</v>
      </c>
      <c r="C13" s="52">
        <f>H30</f>
        <v>173146.03999999998</v>
      </c>
      <c r="D13" s="55">
        <f>C13/C4</f>
        <v>0.3264845681460718</v>
      </c>
    </row>
    <row r="14" spans="1:13" x14ac:dyDescent="0.25">
      <c r="B14" s="32" t="s">
        <v>10</v>
      </c>
      <c r="C14" s="53">
        <f>L28</f>
        <v>146737.58000000002</v>
      </c>
      <c r="D14" s="56">
        <f>C14/C4</f>
        <v>0.27668871570553782</v>
      </c>
    </row>
    <row r="15" spans="1:13" x14ac:dyDescent="0.25">
      <c r="B15" s="30"/>
      <c r="C15" s="52"/>
      <c r="D15" s="60"/>
    </row>
    <row r="16" spans="1:13" ht="18.75" x14ac:dyDescent="0.3">
      <c r="A16" s="21"/>
      <c r="B16" s="77" t="s">
        <v>8</v>
      </c>
      <c r="C16" s="78"/>
      <c r="D16" s="79"/>
      <c r="E16" s="21"/>
      <c r="F16" s="77" t="s">
        <v>9</v>
      </c>
      <c r="G16" s="78"/>
      <c r="H16" s="79"/>
      <c r="I16" s="21"/>
      <c r="J16" s="77" t="s">
        <v>13</v>
      </c>
      <c r="K16" s="78"/>
      <c r="L16" s="79"/>
      <c r="M16" s="22"/>
    </row>
    <row r="17" spans="1:13" s="47" customFormat="1" ht="62.1" customHeight="1" x14ac:dyDescent="0.3">
      <c r="A17" s="45"/>
      <c r="B17" s="80" t="s">
        <v>14</v>
      </c>
      <c r="C17" s="81"/>
      <c r="D17" s="82"/>
      <c r="E17" s="45"/>
      <c r="F17" s="80" t="s">
        <v>15</v>
      </c>
      <c r="G17" s="83"/>
      <c r="H17" s="84"/>
      <c r="I17" s="45"/>
      <c r="J17" s="80" t="s">
        <v>16</v>
      </c>
      <c r="K17" s="83"/>
      <c r="L17" s="84"/>
      <c r="M17" s="46"/>
    </row>
    <row r="19" spans="1:13" x14ac:dyDescent="0.25">
      <c r="B19" s="50" t="s">
        <v>22</v>
      </c>
      <c r="C19" s="27"/>
      <c r="D19" s="28">
        <f>10461.56+492.87</f>
        <v>10954.43</v>
      </c>
      <c r="F19" s="50" t="s">
        <v>22</v>
      </c>
      <c r="G19" s="27"/>
      <c r="H19" s="28">
        <v>10461.56</v>
      </c>
      <c r="J19" s="50" t="s">
        <v>22</v>
      </c>
      <c r="K19" s="27"/>
      <c r="L19" s="28">
        <v>10461.56</v>
      </c>
    </row>
    <row r="20" spans="1:13" x14ac:dyDescent="0.25">
      <c r="B20" s="48" t="s">
        <v>24</v>
      </c>
      <c r="C20" s="30"/>
      <c r="D20" s="31">
        <v>1737.91</v>
      </c>
      <c r="F20" s="48" t="s">
        <v>25</v>
      </c>
      <c r="G20" s="30"/>
      <c r="H20" s="31">
        <f>1316.11+11709.34</f>
        <v>13025.45</v>
      </c>
      <c r="J20" s="48" t="s">
        <v>25</v>
      </c>
      <c r="K20" s="30"/>
      <c r="L20" s="31">
        <f>1316.11+11709.34</f>
        <v>13025.45</v>
      </c>
    </row>
    <row r="21" spans="1:13" x14ac:dyDescent="0.25">
      <c r="B21" s="48" t="s">
        <v>25</v>
      </c>
      <c r="C21" s="30"/>
      <c r="D21" s="31">
        <f>1316.11+11709.34</f>
        <v>13025.45</v>
      </c>
      <c r="F21" s="48" t="s">
        <v>37</v>
      </c>
      <c r="G21" s="30"/>
      <c r="H21" s="31">
        <v>4911.22</v>
      </c>
      <c r="J21" s="48" t="s">
        <v>37</v>
      </c>
      <c r="K21" s="30"/>
      <c r="L21" s="31">
        <v>4911.22</v>
      </c>
    </row>
    <row r="22" spans="1:13" x14ac:dyDescent="0.25">
      <c r="B22" s="48" t="s">
        <v>26</v>
      </c>
      <c r="C22" s="30"/>
      <c r="D22" s="31">
        <v>627.89</v>
      </c>
      <c r="F22" s="48" t="s">
        <v>47</v>
      </c>
      <c r="G22" s="30"/>
      <c r="H22" s="31">
        <v>15913.09</v>
      </c>
      <c r="J22" s="48" t="s">
        <v>49</v>
      </c>
      <c r="K22" s="30"/>
      <c r="L22" s="31">
        <v>147.75</v>
      </c>
    </row>
    <row r="23" spans="1:13" x14ac:dyDescent="0.25">
      <c r="B23" s="48" t="s">
        <v>37</v>
      </c>
      <c r="C23" s="30"/>
      <c r="D23" s="31">
        <v>4911.22</v>
      </c>
      <c r="F23" s="48" t="s">
        <v>49</v>
      </c>
      <c r="G23" s="30"/>
      <c r="H23" s="31">
        <v>147.75</v>
      </c>
      <c r="J23" s="48" t="s">
        <v>50</v>
      </c>
      <c r="K23" s="30"/>
      <c r="L23" s="31">
        <v>10946.41</v>
      </c>
    </row>
    <row r="24" spans="1:13" x14ac:dyDescent="0.25">
      <c r="B24" s="48" t="s">
        <v>45</v>
      </c>
      <c r="C24" s="30"/>
      <c r="D24" s="31">
        <f>100.84+1680.56</f>
        <v>1781.3999999999999</v>
      </c>
      <c r="F24" s="48" t="s">
        <v>50</v>
      </c>
      <c r="G24" s="30"/>
      <c r="H24" s="31">
        <v>10946.41</v>
      </c>
      <c r="J24" s="48" t="s">
        <v>61</v>
      </c>
      <c r="K24" s="30"/>
      <c r="L24" s="31">
        <v>5269.41</v>
      </c>
    </row>
    <row r="25" spans="1:13" x14ac:dyDescent="0.25">
      <c r="B25" s="48" t="s">
        <v>47</v>
      </c>
      <c r="C25" s="30"/>
      <c r="D25" s="31">
        <v>16575.580000000002</v>
      </c>
      <c r="F25" s="48" t="s">
        <v>51</v>
      </c>
      <c r="G25" s="30"/>
      <c r="H25" s="31">
        <v>10495.37</v>
      </c>
      <c r="J25" s="48" t="s">
        <v>62</v>
      </c>
      <c r="K25" s="30"/>
      <c r="L25" s="31">
        <v>87027.17</v>
      </c>
    </row>
    <row r="26" spans="1:13" x14ac:dyDescent="0.25">
      <c r="B26" s="48" t="s">
        <v>49</v>
      </c>
      <c r="C26" s="30"/>
      <c r="D26" s="31">
        <v>147.75</v>
      </c>
      <c r="F26" s="48" t="s">
        <v>61</v>
      </c>
      <c r="G26" s="30"/>
      <c r="H26" s="31">
        <v>5269.41</v>
      </c>
      <c r="J26" s="49" t="s">
        <v>68</v>
      </c>
      <c r="K26" s="33"/>
      <c r="L26" s="34">
        <v>14948.61</v>
      </c>
    </row>
    <row r="27" spans="1:13" x14ac:dyDescent="0.25">
      <c r="B27" s="48" t="s">
        <v>50</v>
      </c>
      <c r="C27" s="30"/>
      <c r="D27" s="31">
        <v>10946.41</v>
      </c>
      <c r="F27" s="48" t="s">
        <v>62</v>
      </c>
      <c r="G27" s="30"/>
      <c r="H27" s="31">
        <v>87027.17</v>
      </c>
    </row>
    <row r="28" spans="1:13" x14ac:dyDescent="0.25">
      <c r="B28" s="48" t="s">
        <v>51</v>
      </c>
      <c r="C28" s="30"/>
      <c r="D28" s="31">
        <v>11713.08</v>
      </c>
      <c r="F28" s="49" t="s">
        <v>68</v>
      </c>
      <c r="G28" s="33"/>
      <c r="H28" s="34">
        <v>14948.61</v>
      </c>
      <c r="L28" s="63">
        <f>SUM(L19:L26)</f>
        <v>146737.58000000002</v>
      </c>
    </row>
    <row r="29" spans="1:13" x14ac:dyDescent="0.25">
      <c r="B29" s="48" t="s">
        <v>53</v>
      </c>
      <c r="C29" s="30"/>
      <c r="D29" s="31">
        <v>2393.7800000000002</v>
      </c>
    </row>
    <row r="30" spans="1:13" x14ac:dyDescent="0.25">
      <c r="B30" s="48" t="s">
        <v>61</v>
      </c>
      <c r="C30" s="30"/>
      <c r="D30" s="31">
        <v>7312.08</v>
      </c>
      <c r="H30" s="63">
        <f>SUM(H19:H28)</f>
        <v>173146.03999999998</v>
      </c>
    </row>
    <row r="31" spans="1:13" x14ac:dyDescent="0.25">
      <c r="B31" s="48" t="s">
        <v>62</v>
      </c>
      <c r="C31" s="30"/>
      <c r="D31" s="31">
        <v>110538.83</v>
      </c>
    </row>
    <row r="32" spans="1:13" x14ac:dyDescent="0.25">
      <c r="B32" s="48" t="s">
        <v>63</v>
      </c>
      <c r="C32" s="30"/>
      <c r="D32" s="31">
        <v>402.8</v>
      </c>
    </row>
    <row r="33" spans="2:4" x14ac:dyDescent="0.25">
      <c r="B33" s="48" t="s">
        <v>65</v>
      </c>
      <c r="C33" s="30"/>
      <c r="D33" s="31">
        <v>312.5</v>
      </c>
    </row>
    <row r="34" spans="2:4" x14ac:dyDescent="0.25">
      <c r="B34" s="49" t="s">
        <v>68</v>
      </c>
      <c r="C34" s="33"/>
      <c r="D34" s="34">
        <v>14948.61</v>
      </c>
    </row>
    <row r="36" spans="2:4" x14ac:dyDescent="0.25">
      <c r="D36" s="63">
        <f>SUM(D19:D34)</f>
        <v>208329.71999999997</v>
      </c>
    </row>
  </sheetData>
  <mergeCells count="6">
    <mergeCell ref="B16:D16"/>
    <mergeCell ref="F16:H16"/>
    <mergeCell ref="J16:L16"/>
    <mergeCell ref="B17:D17"/>
    <mergeCell ref="F17:H17"/>
    <mergeCell ref="J17:L17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536B8-7F1E-41A7-AF20-1F96A3D51689}">
  <dimension ref="A2:M38"/>
  <sheetViews>
    <sheetView topLeftCell="A18" workbookViewId="0">
      <selection activeCell="B42" sqref="B42"/>
    </sheetView>
  </sheetViews>
  <sheetFormatPr defaultRowHeight="15" x14ac:dyDescent="0.25"/>
  <cols>
    <col min="2" max="2" width="34.42578125" bestFit="1" customWidth="1"/>
    <col min="3" max="3" width="13.5703125" bestFit="1" customWidth="1"/>
    <col min="4" max="4" width="10.85546875" bestFit="1" customWidth="1"/>
    <col min="6" max="6" width="32.7109375" bestFit="1" customWidth="1"/>
    <col min="8" max="8" width="10.85546875" bestFit="1" customWidth="1"/>
    <col min="10" max="10" width="32.7109375" bestFit="1" customWidth="1"/>
    <col min="12" max="12" width="11.42578125" customWidth="1"/>
  </cols>
  <sheetData>
    <row r="2" spans="1:13" ht="18.75" x14ac:dyDescent="0.3">
      <c r="B2" s="41" t="s">
        <v>93</v>
      </c>
    </row>
    <row r="4" spans="1:13" x14ac:dyDescent="0.25">
      <c r="B4" s="26" t="s">
        <v>0</v>
      </c>
      <c r="C4" s="54">
        <v>1040535.91</v>
      </c>
      <c r="D4" s="35" t="s">
        <v>7</v>
      </c>
    </row>
    <row r="5" spans="1:13" x14ac:dyDescent="0.25">
      <c r="B5" s="29" t="s">
        <v>1</v>
      </c>
      <c r="C5" s="52">
        <v>335528.57</v>
      </c>
      <c r="D5" s="55">
        <f>C5/C4</f>
        <v>0.32245746328927755</v>
      </c>
    </row>
    <row r="6" spans="1:13" x14ac:dyDescent="0.25">
      <c r="B6" s="29" t="s">
        <v>2</v>
      </c>
      <c r="C6" s="52">
        <v>135475.76</v>
      </c>
      <c r="D6" s="55"/>
    </row>
    <row r="7" spans="1:13" x14ac:dyDescent="0.25">
      <c r="B7" s="29" t="s">
        <v>3</v>
      </c>
      <c r="C7" s="52">
        <v>182052.81</v>
      </c>
      <c r="D7" s="55"/>
    </row>
    <row r="8" spans="1:13" x14ac:dyDescent="0.25">
      <c r="B8" s="32" t="s">
        <v>4</v>
      </c>
      <c r="C8" s="53">
        <v>705007.34</v>
      </c>
      <c r="D8" s="56">
        <f>C8/C4</f>
        <v>0.6775425367107224</v>
      </c>
    </row>
    <row r="10" spans="1:13" x14ac:dyDescent="0.25">
      <c r="B10" s="42" t="s">
        <v>5</v>
      </c>
      <c r="C10" s="43" t="s">
        <v>6</v>
      </c>
      <c r="D10" s="44" t="s">
        <v>7</v>
      </c>
    </row>
    <row r="11" spans="1:13" x14ac:dyDescent="0.25">
      <c r="B11" s="29"/>
      <c r="C11" s="30"/>
      <c r="D11" s="36"/>
    </row>
    <row r="12" spans="1:13" x14ac:dyDescent="0.25">
      <c r="B12" s="29" t="s">
        <v>8</v>
      </c>
      <c r="C12" s="52">
        <f>D38</f>
        <v>547099.81999999995</v>
      </c>
      <c r="D12" s="55">
        <f>C12/C4</f>
        <v>0.52578658241597831</v>
      </c>
    </row>
    <row r="13" spans="1:13" x14ac:dyDescent="0.25">
      <c r="B13" s="29" t="s">
        <v>9</v>
      </c>
      <c r="C13" s="52">
        <f>H30</f>
        <v>133903.79999999999</v>
      </c>
      <c r="D13" s="55">
        <f>C13/C4</f>
        <v>0.12868734150655117</v>
      </c>
    </row>
    <row r="14" spans="1:13" x14ac:dyDescent="0.25">
      <c r="B14" s="32" t="s">
        <v>10</v>
      </c>
      <c r="C14" s="53">
        <f>L27</f>
        <v>110809.85999999999</v>
      </c>
      <c r="D14" s="56">
        <f>C14/C4</f>
        <v>0.1064930666352495</v>
      </c>
    </row>
    <row r="15" spans="1:13" x14ac:dyDescent="0.25">
      <c r="B15" s="30"/>
      <c r="C15" s="52"/>
      <c r="D15" s="60"/>
    </row>
    <row r="16" spans="1:13" ht="18.75" x14ac:dyDescent="0.3">
      <c r="A16" s="21"/>
      <c r="B16" s="77" t="s">
        <v>8</v>
      </c>
      <c r="C16" s="78"/>
      <c r="D16" s="79"/>
      <c r="E16" s="21"/>
      <c r="F16" s="77" t="s">
        <v>9</v>
      </c>
      <c r="G16" s="78"/>
      <c r="H16" s="79"/>
      <c r="I16" s="21"/>
      <c r="J16" s="77" t="s">
        <v>13</v>
      </c>
      <c r="K16" s="78"/>
      <c r="L16" s="79"/>
      <c r="M16" s="22"/>
    </row>
    <row r="17" spans="1:13" s="47" customFormat="1" ht="62.1" customHeight="1" x14ac:dyDescent="0.3">
      <c r="A17" s="45"/>
      <c r="B17" s="80" t="s">
        <v>14</v>
      </c>
      <c r="C17" s="81"/>
      <c r="D17" s="82"/>
      <c r="E17" s="45"/>
      <c r="F17" s="80" t="s">
        <v>15</v>
      </c>
      <c r="G17" s="83"/>
      <c r="H17" s="84"/>
      <c r="I17" s="45"/>
      <c r="J17" s="80" t="s">
        <v>16</v>
      </c>
      <c r="K17" s="83"/>
      <c r="L17" s="84"/>
      <c r="M17" s="46"/>
    </row>
    <row r="19" spans="1:13" x14ac:dyDescent="0.25">
      <c r="B19" s="50" t="s">
        <v>20</v>
      </c>
      <c r="C19" s="27"/>
      <c r="D19" s="57">
        <v>5935.08</v>
      </c>
      <c r="F19" s="50" t="s">
        <v>25</v>
      </c>
      <c r="G19" s="27"/>
      <c r="H19" s="57">
        <f>1622.65+12126.14</f>
        <v>13748.789999999999</v>
      </c>
      <c r="J19" s="50" t="s">
        <v>25</v>
      </c>
      <c r="K19" s="27"/>
      <c r="L19" s="57">
        <f>1622.65+12126.14</f>
        <v>13748.789999999999</v>
      </c>
    </row>
    <row r="20" spans="1:13" x14ac:dyDescent="0.25">
      <c r="B20" s="48" t="s">
        <v>24</v>
      </c>
      <c r="C20" s="30"/>
      <c r="D20" s="58">
        <v>1095.44</v>
      </c>
      <c r="F20" s="48" t="s">
        <v>37</v>
      </c>
      <c r="G20" s="30"/>
      <c r="H20" s="58">
        <v>4349.75</v>
      </c>
      <c r="J20" s="48" t="s">
        <v>37</v>
      </c>
      <c r="K20" s="30"/>
      <c r="L20" s="58">
        <v>4349.75</v>
      </c>
    </row>
    <row r="21" spans="1:13" x14ac:dyDescent="0.25">
      <c r="B21" s="48" t="s">
        <v>25</v>
      </c>
      <c r="C21" s="30"/>
      <c r="D21" s="58">
        <f>1622.65+12126.14</f>
        <v>13748.789999999999</v>
      </c>
      <c r="F21" s="48" t="s">
        <v>47</v>
      </c>
      <c r="G21" s="30"/>
      <c r="H21" s="36">
        <v>12687.13</v>
      </c>
      <c r="J21" s="48" t="s">
        <v>49</v>
      </c>
      <c r="K21" s="30"/>
      <c r="L21" s="58">
        <v>138.41999999999999</v>
      </c>
    </row>
    <row r="22" spans="1:13" x14ac:dyDescent="0.25">
      <c r="B22" s="48" t="s">
        <v>26</v>
      </c>
      <c r="C22" s="30"/>
      <c r="D22" s="58">
        <v>45.45</v>
      </c>
      <c r="F22" s="48" t="s">
        <v>49</v>
      </c>
      <c r="G22" s="30"/>
      <c r="H22" s="58">
        <v>138.41999999999999</v>
      </c>
      <c r="J22" s="48" t="s">
        <v>50</v>
      </c>
      <c r="K22" s="30"/>
      <c r="L22" s="36">
        <f>0.03+9198.57</f>
        <v>9198.6</v>
      </c>
    </row>
    <row r="23" spans="1:13" x14ac:dyDescent="0.25">
      <c r="B23" s="48" t="s">
        <v>37</v>
      </c>
      <c r="C23" s="30"/>
      <c r="D23" s="58">
        <v>4349.75</v>
      </c>
      <c r="F23" s="48" t="s">
        <v>50</v>
      </c>
      <c r="G23" s="30"/>
      <c r="H23" s="58">
        <v>9198.6</v>
      </c>
      <c r="J23" s="48" t="s">
        <v>61</v>
      </c>
      <c r="K23" s="30"/>
      <c r="L23" s="58">
        <v>4249.78</v>
      </c>
    </row>
    <row r="24" spans="1:13" x14ac:dyDescent="0.25">
      <c r="B24" s="48" t="s">
        <v>44</v>
      </c>
      <c r="C24" s="30"/>
      <c r="D24" s="58">
        <v>365601.86</v>
      </c>
      <c r="F24" s="48" t="s">
        <v>51</v>
      </c>
      <c r="G24" s="30"/>
      <c r="H24" s="58">
        <v>6475.4</v>
      </c>
      <c r="J24" s="48" t="s">
        <v>62</v>
      </c>
      <c r="K24" s="30"/>
      <c r="L24" s="58">
        <v>68236.789999999994</v>
      </c>
    </row>
    <row r="25" spans="1:13" x14ac:dyDescent="0.25">
      <c r="B25" s="48" t="s">
        <v>45</v>
      </c>
      <c r="C25" s="30"/>
      <c r="D25" s="36">
        <f>69.66+1160.98</f>
        <v>1230.6400000000001</v>
      </c>
      <c r="F25" s="48" t="s">
        <v>60</v>
      </c>
      <c r="G25" s="30"/>
      <c r="H25" s="58">
        <v>3931.41</v>
      </c>
      <c r="J25" s="49" t="s">
        <v>68</v>
      </c>
      <c r="K25" s="33"/>
      <c r="L25" s="59">
        <v>10887.73</v>
      </c>
    </row>
    <row r="26" spans="1:13" x14ac:dyDescent="0.25">
      <c r="B26" s="48" t="s">
        <v>47</v>
      </c>
      <c r="C26" s="30"/>
      <c r="D26" s="58">
        <v>13065.41</v>
      </c>
      <c r="F26" s="48" t="s">
        <v>61</v>
      </c>
      <c r="G26" s="30"/>
      <c r="H26" s="58">
        <v>4249.78</v>
      </c>
    </row>
    <row r="27" spans="1:13" x14ac:dyDescent="0.25">
      <c r="B27" s="48" t="s">
        <v>49</v>
      </c>
      <c r="C27" s="30"/>
      <c r="D27" s="58">
        <v>138.41999999999999</v>
      </c>
      <c r="F27" s="48" t="s">
        <v>62</v>
      </c>
      <c r="G27" s="30"/>
      <c r="H27" s="58">
        <v>68236.789999999994</v>
      </c>
      <c r="L27" s="64">
        <f>SUM(L19:L25)</f>
        <v>110809.85999999999</v>
      </c>
    </row>
    <row r="28" spans="1:13" x14ac:dyDescent="0.25">
      <c r="B28" s="48" t="s">
        <v>50</v>
      </c>
      <c r="C28" s="30"/>
      <c r="D28" s="58">
        <v>9198.6</v>
      </c>
      <c r="F28" s="49" t="s">
        <v>68</v>
      </c>
      <c r="G28" s="33"/>
      <c r="H28" s="59">
        <v>10887.73</v>
      </c>
    </row>
    <row r="29" spans="1:13" x14ac:dyDescent="0.25">
      <c r="B29" s="48" t="s">
        <v>51</v>
      </c>
      <c r="C29" s="30"/>
      <c r="D29" s="58">
        <v>6905.16</v>
      </c>
    </row>
    <row r="30" spans="1:13" x14ac:dyDescent="0.25">
      <c r="B30" s="48" t="s">
        <v>52</v>
      </c>
      <c r="C30" s="30"/>
      <c r="D30" s="58">
        <v>44.45</v>
      </c>
      <c r="H30" s="64">
        <f>SUM(H19:H28)</f>
        <v>133903.79999999999</v>
      </c>
    </row>
    <row r="31" spans="1:13" x14ac:dyDescent="0.25">
      <c r="B31" s="48" t="s">
        <v>56</v>
      </c>
      <c r="C31" s="30"/>
      <c r="D31" s="58">
        <v>16931.5</v>
      </c>
    </row>
    <row r="32" spans="1:13" x14ac:dyDescent="0.25">
      <c r="B32" s="48" t="s">
        <v>60</v>
      </c>
      <c r="C32" s="30"/>
      <c r="D32" s="58">
        <v>4108.5</v>
      </c>
    </row>
    <row r="33" spans="2:4" x14ac:dyDescent="0.25">
      <c r="B33" s="48" t="s">
        <v>61</v>
      </c>
      <c r="C33" s="30"/>
      <c r="D33" s="58">
        <v>5646.51</v>
      </c>
    </row>
    <row r="34" spans="2:4" x14ac:dyDescent="0.25">
      <c r="B34" s="48" t="s">
        <v>62</v>
      </c>
      <c r="C34" s="30"/>
      <c r="D34" s="58">
        <v>86024.16</v>
      </c>
    </row>
    <row r="35" spans="2:4" x14ac:dyDescent="0.25">
      <c r="B35" s="48" t="s">
        <v>63</v>
      </c>
      <c r="C35" s="30"/>
      <c r="D35" s="58">
        <v>2142.37</v>
      </c>
    </row>
    <row r="36" spans="2:4" x14ac:dyDescent="0.25">
      <c r="B36" s="49" t="s">
        <v>68</v>
      </c>
      <c r="C36" s="33"/>
      <c r="D36" s="59">
        <v>10887.73</v>
      </c>
    </row>
    <row r="38" spans="2:4" x14ac:dyDescent="0.25">
      <c r="D38" s="64">
        <f>SUM(D19:D36)</f>
        <v>547099.81999999995</v>
      </c>
    </row>
  </sheetData>
  <mergeCells count="6">
    <mergeCell ref="B16:D16"/>
    <mergeCell ref="F16:H16"/>
    <mergeCell ref="J16:L16"/>
    <mergeCell ref="B17:D17"/>
    <mergeCell ref="F17:H17"/>
    <mergeCell ref="J17:L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4BA2F-C39D-4238-B24F-E55401EB5277}">
  <dimension ref="A2:M37"/>
  <sheetViews>
    <sheetView topLeftCell="A18" workbookViewId="0">
      <selection activeCell="B38" sqref="B38"/>
    </sheetView>
  </sheetViews>
  <sheetFormatPr defaultRowHeight="15" x14ac:dyDescent="0.25"/>
  <cols>
    <col min="2" max="2" width="31.28515625" bestFit="1" customWidth="1"/>
    <col min="3" max="3" width="13.5703125" bestFit="1" customWidth="1"/>
    <col min="4" max="4" width="12.28515625" bestFit="1" customWidth="1"/>
    <col min="6" max="6" width="27.140625" bestFit="1" customWidth="1"/>
    <col min="7" max="7" width="9.85546875" customWidth="1"/>
    <col min="8" max="8" width="9.85546875" bestFit="1" customWidth="1"/>
    <col min="9" max="9" width="14.140625" bestFit="1" customWidth="1"/>
    <col min="10" max="10" width="27.140625" bestFit="1" customWidth="1"/>
    <col min="12" max="12" width="9.85546875" bestFit="1" customWidth="1"/>
  </cols>
  <sheetData>
    <row r="2" spans="1:13" ht="18.75" x14ac:dyDescent="0.3">
      <c r="B2" s="41" t="s">
        <v>94</v>
      </c>
    </row>
    <row r="4" spans="1:13" x14ac:dyDescent="0.25">
      <c r="B4" s="26" t="s">
        <v>0</v>
      </c>
      <c r="C4" s="54">
        <v>1263736.57</v>
      </c>
      <c r="D4" s="35" t="s">
        <v>7</v>
      </c>
    </row>
    <row r="5" spans="1:13" x14ac:dyDescent="0.25">
      <c r="B5" s="29" t="s">
        <v>1</v>
      </c>
      <c r="C5" s="52">
        <v>109902.44</v>
      </c>
      <c r="D5" s="55">
        <f>C5/C4</f>
        <v>8.6966257532612196E-2</v>
      </c>
    </row>
    <row r="6" spans="1:13" x14ac:dyDescent="0.25">
      <c r="B6" s="29" t="s">
        <v>2</v>
      </c>
      <c r="C6" s="52">
        <v>54811.81</v>
      </c>
      <c r="D6" s="55"/>
    </row>
    <row r="7" spans="1:13" x14ac:dyDescent="0.25">
      <c r="B7" s="29" t="s">
        <v>3</v>
      </c>
      <c r="C7" s="52">
        <v>55090.63</v>
      </c>
      <c r="D7" s="55"/>
    </row>
    <row r="8" spans="1:13" x14ac:dyDescent="0.25">
      <c r="B8" s="32" t="s">
        <v>4</v>
      </c>
      <c r="C8" s="53">
        <v>1153834.1299999999</v>
      </c>
      <c r="D8" s="56">
        <f>C8/C4</f>
        <v>0.91303374246738767</v>
      </c>
    </row>
    <row r="10" spans="1:13" x14ac:dyDescent="0.25">
      <c r="B10" s="42" t="s">
        <v>5</v>
      </c>
      <c r="C10" s="43" t="s">
        <v>6</v>
      </c>
      <c r="D10" s="44" t="s">
        <v>7</v>
      </c>
    </row>
    <row r="11" spans="1:13" x14ac:dyDescent="0.25">
      <c r="B11" s="29"/>
      <c r="C11" s="30"/>
      <c r="D11" s="36"/>
    </row>
    <row r="12" spans="1:13" x14ac:dyDescent="0.25">
      <c r="B12" s="29" t="s">
        <v>8</v>
      </c>
      <c r="C12" s="52">
        <f>D37</f>
        <v>1105171.0000000002</v>
      </c>
      <c r="D12" s="55">
        <f>C12/C4</f>
        <v>0.87452640545173121</v>
      </c>
    </row>
    <row r="13" spans="1:13" x14ac:dyDescent="0.25">
      <c r="B13" s="29" t="s">
        <v>9</v>
      </c>
      <c r="C13" s="52">
        <f>H28</f>
        <v>43415.439999999995</v>
      </c>
      <c r="D13" s="55">
        <f>C13/C4</f>
        <v>3.4354818108967115E-2</v>
      </c>
    </row>
    <row r="14" spans="1:13" x14ac:dyDescent="0.25">
      <c r="B14" s="32" t="s">
        <v>10</v>
      </c>
      <c r="C14" s="53">
        <f>L26</f>
        <v>39834.729999999996</v>
      </c>
      <c r="D14" s="56">
        <f>C14/C4</f>
        <v>3.1521387404338547E-2</v>
      </c>
    </row>
    <row r="15" spans="1:13" x14ac:dyDescent="0.25">
      <c r="B15" s="30"/>
      <c r="C15" s="52"/>
      <c r="D15" s="60"/>
    </row>
    <row r="16" spans="1:13" ht="18.75" x14ac:dyDescent="0.3">
      <c r="A16" s="21"/>
      <c r="B16" s="77" t="s">
        <v>8</v>
      </c>
      <c r="C16" s="78"/>
      <c r="D16" s="79"/>
      <c r="E16" s="21"/>
      <c r="F16" s="77" t="s">
        <v>9</v>
      </c>
      <c r="G16" s="78"/>
      <c r="H16" s="79"/>
      <c r="I16" s="21"/>
      <c r="J16" s="77" t="s">
        <v>13</v>
      </c>
      <c r="K16" s="78"/>
      <c r="L16" s="79"/>
      <c r="M16" s="22"/>
    </row>
    <row r="17" spans="1:13" s="47" customFormat="1" ht="62.1" customHeight="1" x14ac:dyDescent="0.3">
      <c r="A17" s="45"/>
      <c r="B17" s="80" t="s">
        <v>14</v>
      </c>
      <c r="C17" s="81"/>
      <c r="D17" s="82"/>
      <c r="E17" s="45"/>
      <c r="F17" s="80" t="s">
        <v>15</v>
      </c>
      <c r="G17" s="83"/>
      <c r="H17" s="84"/>
      <c r="I17" s="45"/>
      <c r="J17" s="80" t="s">
        <v>16</v>
      </c>
      <c r="K17" s="83"/>
      <c r="L17" s="84"/>
      <c r="M17" s="46"/>
    </row>
    <row r="19" spans="1:13" x14ac:dyDescent="0.25">
      <c r="B19" s="50" t="s">
        <v>22</v>
      </c>
      <c r="C19" s="27"/>
      <c r="D19" s="57">
        <f>10389.4+253.26</f>
        <v>10642.66</v>
      </c>
      <c r="F19" s="50" t="s">
        <v>22</v>
      </c>
      <c r="G19" s="27"/>
      <c r="H19" s="57">
        <v>10389.4</v>
      </c>
      <c r="J19" s="50" t="s">
        <v>22</v>
      </c>
      <c r="K19" s="27"/>
      <c r="L19" s="57">
        <v>10389.4</v>
      </c>
    </row>
    <row r="20" spans="1:13" x14ac:dyDescent="0.25">
      <c r="B20" s="48" t="s">
        <v>24</v>
      </c>
      <c r="C20" s="30"/>
      <c r="D20" s="58">
        <v>4357.95</v>
      </c>
      <c r="F20" s="48" t="s">
        <v>25</v>
      </c>
      <c r="G20" s="30"/>
      <c r="H20" s="58">
        <v>1112.5999999999999</v>
      </c>
      <c r="J20" s="48" t="s">
        <v>25</v>
      </c>
      <c r="K20" s="30"/>
      <c r="L20" s="58">
        <v>1112.5999999999999</v>
      </c>
    </row>
    <row r="21" spans="1:13" x14ac:dyDescent="0.25">
      <c r="B21" s="48" t="s">
        <v>25</v>
      </c>
      <c r="C21" s="30"/>
      <c r="D21" s="58">
        <v>1112.5999999999999</v>
      </c>
      <c r="F21" s="48" t="s">
        <v>37</v>
      </c>
      <c r="G21" s="30"/>
      <c r="H21" s="58">
        <v>1017.41</v>
      </c>
      <c r="J21" s="48" t="s">
        <v>37</v>
      </c>
      <c r="K21" s="30"/>
      <c r="L21" s="58">
        <v>1017.41</v>
      </c>
    </row>
    <row r="22" spans="1:13" x14ac:dyDescent="0.25">
      <c r="B22" s="48" t="s">
        <v>26</v>
      </c>
      <c r="C22" s="30"/>
      <c r="D22" s="58">
        <v>2767.94</v>
      </c>
      <c r="F22" s="48" t="s">
        <v>50</v>
      </c>
      <c r="G22" s="30"/>
      <c r="H22" s="58">
        <v>2455.46</v>
      </c>
      <c r="J22" s="48" t="s">
        <v>50</v>
      </c>
      <c r="K22" s="30"/>
      <c r="L22" s="58">
        <v>2455.46</v>
      </c>
    </row>
    <row r="23" spans="1:13" x14ac:dyDescent="0.25">
      <c r="B23" s="48" t="s">
        <v>29</v>
      </c>
      <c r="C23" s="30"/>
      <c r="D23" s="58">
        <v>9360.76</v>
      </c>
      <c r="F23" s="48" t="s">
        <v>51</v>
      </c>
      <c r="G23" s="30"/>
      <c r="H23" s="58">
        <v>1821</v>
      </c>
      <c r="J23" s="48" t="s">
        <v>62</v>
      </c>
      <c r="K23" s="30"/>
      <c r="L23" s="58">
        <v>16402.400000000001</v>
      </c>
    </row>
    <row r="24" spans="1:13" x14ac:dyDescent="0.25">
      <c r="B24" s="48" t="s">
        <v>37</v>
      </c>
      <c r="C24" s="30"/>
      <c r="D24" s="58">
        <v>1017.41</v>
      </c>
      <c r="F24" s="48" t="s">
        <v>60</v>
      </c>
      <c r="G24" s="30"/>
      <c r="H24" s="58">
        <v>1759.71</v>
      </c>
      <c r="J24" s="49" t="s">
        <v>68</v>
      </c>
      <c r="K24" s="33"/>
      <c r="L24" s="59">
        <v>8457.4599999999991</v>
      </c>
    </row>
    <row r="25" spans="1:13" x14ac:dyDescent="0.25">
      <c r="B25" s="48" t="s">
        <v>40</v>
      </c>
      <c r="C25" s="30"/>
      <c r="D25" s="58">
        <v>259.32</v>
      </c>
      <c r="F25" s="48" t="s">
        <v>62</v>
      </c>
      <c r="G25" s="30"/>
      <c r="H25" s="58">
        <v>16402.400000000001</v>
      </c>
    </row>
    <row r="26" spans="1:13" x14ac:dyDescent="0.25">
      <c r="B26" s="48" t="s">
        <v>44</v>
      </c>
      <c r="C26" s="30"/>
      <c r="D26" s="58">
        <v>1014215.47</v>
      </c>
      <c r="F26" s="49" t="s">
        <v>68</v>
      </c>
      <c r="G26" s="33"/>
      <c r="H26" s="59">
        <v>8457.4599999999991</v>
      </c>
      <c r="L26" s="64">
        <f>SUM(L19:L24)</f>
        <v>39834.729999999996</v>
      </c>
    </row>
    <row r="27" spans="1:13" x14ac:dyDescent="0.25">
      <c r="B27" s="48" t="s">
        <v>45</v>
      </c>
      <c r="C27" s="30"/>
      <c r="D27" s="36">
        <f>61.75+1029.12</f>
        <v>1090.8699999999999</v>
      </c>
    </row>
    <row r="28" spans="1:13" x14ac:dyDescent="0.25">
      <c r="B28" s="48" t="s">
        <v>50</v>
      </c>
      <c r="C28" s="30"/>
      <c r="D28" s="58">
        <v>2455.46</v>
      </c>
      <c r="H28" s="64">
        <f>SUM(H19:H26)</f>
        <v>43415.439999999995</v>
      </c>
    </row>
    <row r="29" spans="1:13" x14ac:dyDescent="0.25">
      <c r="B29" s="48" t="s">
        <v>51</v>
      </c>
      <c r="C29" s="30"/>
      <c r="D29" s="58">
        <v>1914.22</v>
      </c>
    </row>
    <row r="30" spans="1:13" x14ac:dyDescent="0.25">
      <c r="B30" s="48" t="s">
        <v>54</v>
      </c>
      <c r="C30" s="30"/>
      <c r="D30" s="58">
        <v>558.87</v>
      </c>
    </row>
    <row r="31" spans="1:13" x14ac:dyDescent="0.25">
      <c r="B31" s="48" t="s">
        <v>56</v>
      </c>
      <c r="C31" s="30"/>
      <c r="D31" s="58">
        <v>4988.6000000000004</v>
      </c>
    </row>
    <row r="32" spans="1:13" x14ac:dyDescent="0.25">
      <c r="B32" s="48" t="s">
        <v>60</v>
      </c>
      <c r="C32" s="30"/>
      <c r="D32" s="58">
        <v>1955.09</v>
      </c>
    </row>
    <row r="33" spans="2:4" x14ac:dyDescent="0.25">
      <c r="B33" s="48" t="s">
        <v>62</v>
      </c>
      <c r="C33" s="30"/>
      <c r="D33" s="58">
        <v>39888.32</v>
      </c>
    </row>
    <row r="34" spans="2:4" x14ac:dyDescent="0.25">
      <c r="B34" s="48" t="s">
        <v>66</v>
      </c>
      <c r="C34" s="30"/>
      <c r="D34" s="58">
        <v>128</v>
      </c>
    </row>
    <row r="35" spans="2:4" x14ac:dyDescent="0.25">
      <c r="B35" s="49" t="s">
        <v>68</v>
      </c>
      <c r="C35" s="33"/>
      <c r="D35" s="59">
        <v>8457.4599999999991</v>
      </c>
    </row>
    <row r="37" spans="2:4" x14ac:dyDescent="0.25">
      <c r="D37" s="64">
        <f>SUM(D19:D35)</f>
        <v>1105171.0000000002</v>
      </c>
    </row>
  </sheetData>
  <mergeCells count="6">
    <mergeCell ref="B16:D16"/>
    <mergeCell ref="F16:H16"/>
    <mergeCell ref="J16:L16"/>
    <mergeCell ref="B17:D17"/>
    <mergeCell ref="F17:H17"/>
    <mergeCell ref="J17:L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41CB3-0A5A-450E-A16A-868539ED2BE0}">
  <dimension ref="A2:M39"/>
  <sheetViews>
    <sheetView topLeftCell="A18" workbookViewId="0">
      <selection activeCell="I43" sqref="I43"/>
    </sheetView>
  </sheetViews>
  <sheetFormatPr defaultRowHeight="15" x14ac:dyDescent="0.25"/>
  <cols>
    <col min="2" max="2" width="31.28515625" bestFit="1" customWidth="1"/>
    <col min="3" max="3" width="12.140625" bestFit="1" customWidth="1"/>
    <col min="4" max="4" width="10.85546875" bestFit="1" customWidth="1"/>
    <col min="6" max="6" width="29.140625" bestFit="1" customWidth="1"/>
    <col min="8" max="8" width="10.85546875" bestFit="1" customWidth="1"/>
    <col min="9" max="9" width="11.85546875" bestFit="1" customWidth="1"/>
    <col min="10" max="10" width="28.5703125" bestFit="1" customWidth="1"/>
    <col min="11" max="11" width="12.7109375" customWidth="1"/>
    <col min="12" max="12" width="11.140625" bestFit="1" customWidth="1"/>
  </cols>
  <sheetData>
    <row r="2" spans="1:13" ht="18.75" x14ac:dyDescent="0.3">
      <c r="B2" s="41" t="s">
        <v>88</v>
      </c>
    </row>
    <row r="4" spans="1:13" x14ac:dyDescent="0.25">
      <c r="B4" s="26" t="s">
        <v>0</v>
      </c>
      <c r="C4" s="54">
        <v>522579.51</v>
      </c>
      <c r="D4" s="35" t="s">
        <v>7</v>
      </c>
    </row>
    <row r="5" spans="1:13" x14ac:dyDescent="0.25">
      <c r="B5" s="29" t="s">
        <v>1</v>
      </c>
      <c r="C5" s="52">
        <v>356567.35</v>
      </c>
      <c r="D5" s="55">
        <f>C5/C4</f>
        <v>0.68232171980872336</v>
      </c>
    </row>
    <row r="6" spans="1:13" x14ac:dyDescent="0.25">
      <c r="B6" s="29" t="s">
        <v>2</v>
      </c>
      <c r="C6" s="52">
        <v>208850.82</v>
      </c>
      <c r="D6" s="55"/>
    </row>
    <row r="7" spans="1:13" x14ac:dyDescent="0.25">
      <c r="B7" s="29" t="s">
        <v>3</v>
      </c>
      <c r="C7" s="52">
        <v>147716.53</v>
      </c>
      <c r="D7" s="55"/>
    </row>
    <row r="8" spans="1:13" x14ac:dyDescent="0.25">
      <c r="B8" s="32" t="s">
        <v>4</v>
      </c>
      <c r="C8" s="53">
        <v>166012.16</v>
      </c>
      <c r="D8" s="56">
        <f>C8/C4</f>
        <v>0.31767828019127653</v>
      </c>
    </row>
    <row r="10" spans="1:13" x14ac:dyDescent="0.25">
      <c r="B10" s="42" t="s">
        <v>5</v>
      </c>
      <c r="C10" s="43" t="s">
        <v>6</v>
      </c>
      <c r="D10" s="44" t="s">
        <v>7</v>
      </c>
    </row>
    <row r="11" spans="1:13" x14ac:dyDescent="0.25">
      <c r="B11" s="29"/>
      <c r="C11" s="30"/>
      <c r="D11" s="36"/>
    </row>
    <row r="12" spans="1:13" x14ac:dyDescent="0.25">
      <c r="B12" s="29" t="s">
        <v>8</v>
      </c>
      <c r="C12" s="52">
        <f>D39</f>
        <v>208268.90000000002</v>
      </c>
      <c r="D12" s="55">
        <f>C12/C4</f>
        <v>0.39854011880412232</v>
      </c>
    </row>
    <row r="13" spans="1:13" x14ac:dyDescent="0.25">
      <c r="B13" s="29" t="s">
        <v>9</v>
      </c>
      <c r="C13" s="52">
        <f>H31</f>
        <v>173876.2</v>
      </c>
      <c r="D13" s="55">
        <f>C13/C4</f>
        <v>0.33272678448491028</v>
      </c>
    </row>
    <row r="14" spans="1:13" x14ac:dyDescent="0.25">
      <c r="B14" s="32" t="s">
        <v>10</v>
      </c>
      <c r="C14" s="53">
        <f>L28</f>
        <v>143258.23000000001</v>
      </c>
      <c r="D14" s="56">
        <f>C14/C4</f>
        <v>0.27413671462166589</v>
      </c>
    </row>
    <row r="15" spans="1:13" x14ac:dyDescent="0.25">
      <c r="B15" s="30"/>
      <c r="C15" s="52"/>
      <c r="D15" s="60"/>
    </row>
    <row r="16" spans="1:13" ht="18.75" x14ac:dyDescent="0.3">
      <c r="A16" s="21"/>
      <c r="B16" s="77" t="s">
        <v>8</v>
      </c>
      <c r="C16" s="78"/>
      <c r="D16" s="79"/>
      <c r="E16" s="21"/>
      <c r="F16" s="77" t="s">
        <v>9</v>
      </c>
      <c r="G16" s="78"/>
      <c r="H16" s="79"/>
      <c r="I16" s="21"/>
      <c r="J16" s="77" t="s">
        <v>13</v>
      </c>
      <c r="K16" s="78"/>
      <c r="L16" s="79"/>
      <c r="M16" s="22"/>
    </row>
    <row r="17" spans="1:13" s="47" customFormat="1" ht="62.1" customHeight="1" x14ac:dyDescent="0.3">
      <c r="A17" s="45"/>
      <c r="B17" s="80" t="s">
        <v>14</v>
      </c>
      <c r="C17" s="81"/>
      <c r="D17" s="82"/>
      <c r="E17" s="45"/>
      <c r="F17" s="80" t="s">
        <v>15</v>
      </c>
      <c r="G17" s="83"/>
      <c r="H17" s="84"/>
      <c r="I17" s="45"/>
      <c r="J17" s="80" t="s">
        <v>16</v>
      </c>
      <c r="K17" s="83"/>
      <c r="L17" s="84"/>
      <c r="M17" s="46"/>
    </row>
    <row r="19" spans="1:13" x14ac:dyDescent="0.25">
      <c r="B19" s="50" t="s">
        <v>22</v>
      </c>
      <c r="C19" s="27"/>
      <c r="D19" s="57">
        <f>10094.6+246.12</f>
        <v>10340.720000000001</v>
      </c>
      <c r="F19" s="50" t="s">
        <v>22</v>
      </c>
      <c r="G19" s="27"/>
      <c r="H19" s="57">
        <v>10094.6</v>
      </c>
      <c r="J19" s="50" t="s">
        <v>22</v>
      </c>
      <c r="K19" s="27"/>
      <c r="L19" s="28">
        <v>10094.6</v>
      </c>
    </row>
    <row r="20" spans="1:13" x14ac:dyDescent="0.25">
      <c r="B20" s="48" t="s">
        <v>23</v>
      </c>
      <c r="C20" s="30"/>
      <c r="D20" s="58">
        <v>236.38</v>
      </c>
      <c r="F20" s="48" t="s">
        <v>25</v>
      </c>
      <c r="G20" s="30"/>
      <c r="H20" s="58">
        <f>1195+11712.37</f>
        <v>12907.37</v>
      </c>
      <c r="J20" s="48" t="s">
        <v>25</v>
      </c>
      <c r="K20" s="30"/>
      <c r="L20" s="31">
        <f>1195+11712.37</f>
        <v>12907.37</v>
      </c>
    </row>
    <row r="21" spans="1:13" x14ac:dyDescent="0.25">
      <c r="B21" s="48" t="s">
        <v>25</v>
      </c>
      <c r="C21" s="30"/>
      <c r="D21" s="36">
        <f>1195+11712.37+92+292</f>
        <v>13291.37</v>
      </c>
      <c r="F21" s="48" t="s">
        <v>34</v>
      </c>
      <c r="G21" s="30"/>
      <c r="H21" s="58">
        <v>136.57</v>
      </c>
      <c r="J21" s="48" t="s">
        <v>34</v>
      </c>
      <c r="K21" s="30"/>
      <c r="L21" s="31">
        <v>136.57</v>
      </c>
    </row>
    <row r="22" spans="1:13" x14ac:dyDescent="0.25">
      <c r="B22" s="48" t="s">
        <v>26</v>
      </c>
      <c r="C22" s="30"/>
      <c r="D22" s="58">
        <v>1975.31</v>
      </c>
      <c r="F22" s="48" t="s">
        <v>37</v>
      </c>
      <c r="G22" s="30"/>
      <c r="H22" s="58">
        <v>5352.78</v>
      </c>
      <c r="J22" s="48" t="s">
        <v>37</v>
      </c>
      <c r="K22" s="30"/>
      <c r="L22" s="31">
        <v>5352.78</v>
      </c>
    </row>
    <row r="23" spans="1:13" x14ac:dyDescent="0.25">
      <c r="B23" s="48" t="s">
        <v>29</v>
      </c>
      <c r="C23" s="30"/>
      <c r="D23" s="58">
        <f>53+1099.22</f>
        <v>1152.22</v>
      </c>
      <c r="F23" s="48" t="s">
        <v>47</v>
      </c>
      <c r="G23" s="30"/>
      <c r="H23" s="58">
        <v>12323.81</v>
      </c>
      <c r="J23" s="48" t="s">
        <v>50</v>
      </c>
      <c r="K23" s="30"/>
      <c r="L23" s="31">
        <v>8719.52</v>
      </c>
    </row>
    <row r="24" spans="1:13" x14ac:dyDescent="0.25">
      <c r="B24" s="48" t="s">
        <v>34</v>
      </c>
      <c r="C24" s="30"/>
      <c r="D24" s="58">
        <v>136.57</v>
      </c>
      <c r="F24" s="48" t="s">
        <v>50</v>
      </c>
      <c r="G24" s="30"/>
      <c r="H24" s="58">
        <v>8719.52</v>
      </c>
      <c r="J24" s="48" t="s">
        <v>61</v>
      </c>
      <c r="K24" s="30"/>
      <c r="L24" s="31">
        <v>11436.07</v>
      </c>
    </row>
    <row r="25" spans="1:13" x14ac:dyDescent="0.25">
      <c r="B25" s="48" t="s">
        <v>37</v>
      </c>
      <c r="C25" s="30"/>
      <c r="D25" s="58">
        <v>5352.78</v>
      </c>
      <c r="F25" s="48" t="s">
        <v>51</v>
      </c>
      <c r="G25" s="30"/>
      <c r="H25" s="58">
        <v>10094.06</v>
      </c>
      <c r="J25" s="48" t="s">
        <v>62</v>
      </c>
      <c r="K25" s="30"/>
      <c r="L25" s="31">
        <v>86203.32</v>
      </c>
    </row>
    <row r="26" spans="1:13" x14ac:dyDescent="0.25">
      <c r="B26" s="48" t="s">
        <v>40</v>
      </c>
      <c r="C26" s="30"/>
      <c r="D26" s="58">
        <v>1031.1400000000001</v>
      </c>
      <c r="F26" s="48" t="s">
        <v>60</v>
      </c>
      <c r="G26" s="30"/>
      <c r="H26" s="58">
        <v>8200.1</v>
      </c>
      <c r="J26" s="49" t="s">
        <v>68</v>
      </c>
      <c r="K26" s="33"/>
      <c r="L26" s="34">
        <v>8408</v>
      </c>
    </row>
    <row r="27" spans="1:13" x14ac:dyDescent="0.25">
      <c r="B27" s="48" t="s">
        <v>43</v>
      </c>
      <c r="C27" s="30"/>
      <c r="D27" s="58">
        <v>1579.4</v>
      </c>
      <c r="F27" s="48" t="s">
        <v>61</v>
      </c>
      <c r="G27" s="30"/>
      <c r="H27" s="58">
        <v>11436.07</v>
      </c>
      <c r="J27" s="40"/>
      <c r="L27" s="39"/>
    </row>
    <row r="28" spans="1:13" x14ac:dyDescent="0.25">
      <c r="B28" s="48" t="s">
        <v>45</v>
      </c>
      <c r="C28" s="30"/>
      <c r="D28" s="58">
        <f>45.99+766.62</f>
        <v>812.61</v>
      </c>
      <c r="F28" s="48" t="s">
        <v>62</v>
      </c>
      <c r="G28" s="30"/>
      <c r="H28" s="58">
        <v>86203.32</v>
      </c>
      <c r="J28" s="40"/>
      <c r="L28" s="64">
        <f>SUM(L19:L26)</f>
        <v>143258.23000000001</v>
      </c>
    </row>
    <row r="29" spans="1:13" x14ac:dyDescent="0.25">
      <c r="B29" s="48" t="s">
        <v>47</v>
      </c>
      <c r="C29" s="30"/>
      <c r="D29" s="58">
        <v>12850.72</v>
      </c>
      <c r="F29" s="49" t="s">
        <v>68</v>
      </c>
      <c r="G29" s="33"/>
      <c r="H29" s="59">
        <v>8408</v>
      </c>
      <c r="J29" s="40"/>
      <c r="L29" s="39"/>
    </row>
    <row r="30" spans="1:13" x14ac:dyDescent="0.25">
      <c r="B30" s="48" t="s">
        <v>50</v>
      </c>
      <c r="C30" s="30"/>
      <c r="D30" s="58">
        <v>8719.52</v>
      </c>
      <c r="J30" s="40"/>
      <c r="L30" s="39"/>
    </row>
    <row r="31" spans="1:13" x14ac:dyDescent="0.25">
      <c r="B31" s="48" t="s">
        <v>51</v>
      </c>
      <c r="C31" s="30"/>
      <c r="D31" s="58">
        <v>11239.2</v>
      </c>
      <c r="H31" s="64">
        <f>SUM(H19:H29)</f>
        <v>173876.2</v>
      </c>
      <c r="J31" s="40"/>
      <c r="L31" s="39"/>
    </row>
    <row r="32" spans="1:13" x14ac:dyDescent="0.25">
      <c r="B32" s="48" t="s">
        <v>60</v>
      </c>
      <c r="C32" s="30"/>
      <c r="D32" s="58">
        <v>9201.2900000000009</v>
      </c>
      <c r="F32" s="40"/>
      <c r="H32" s="39"/>
      <c r="J32" s="40"/>
      <c r="L32" s="39"/>
    </row>
    <row r="33" spans="2:12" x14ac:dyDescent="0.25">
      <c r="B33" s="48" t="s">
        <v>61</v>
      </c>
      <c r="C33" s="30"/>
      <c r="D33" s="58">
        <v>12722.77</v>
      </c>
      <c r="F33" s="40"/>
      <c r="H33" s="39"/>
      <c r="J33" s="40"/>
      <c r="L33" s="39"/>
    </row>
    <row r="34" spans="2:12" x14ac:dyDescent="0.25">
      <c r="B34" s="48" t="s">
        <v>62</v>
      </c>
      <c r="C34" s="30"/>
      <c r="D34" s="58">
        <v>103862.04</v>
      </c>
      <c r="F34" s="40"/>
      <c r="H34" s="39"/>
      <c r="J34" s="40"/>
      <c r="L34" s="39"/>
    </row>
    <row r="35" spans="2:12" x14ac:dyDescent="0.25">
      <c r="B35" s="48" t="s">
        <v>65</v>
      </c>
      <c r="C35" s="30"/>
      <c r="D35" s="58">
        <v>5160.76</v>
      </c>
      <c r="F35" s="40"/>
      <c r="H35" s="39"/>
      <c r="J35" s="40"/>
      <c r="L35" s="39"/>
    </row>
    <row r="36" spans="2:12" x14ac:dyDescent="0.25">
      <c r="B36" s="48" t="s">
        <v>66</v>
      </c>
      <c r="C36" s="30"/>
      <c r="D36" s="58">
        <v>196.1</v>
      </c>
      <c r="H36" s="39"/>
      <c r="J36" s="40"/>
      <c r="L36" s="39"/>
    </row>
    <row r="37" spans="2:12" x14ac:dyDescent="0.25">
      <c r="B37" s="49" t="s">
        <v>68</v>
      </c>
      <c r="C37" s="33"/>
      <c r="D37" s="59">
        <v>8408</v>
      </c>
      <c r="F37" s="40"/>
      <c r="H37" s="39"/>
      <c r="J37" s="40"/>
      <c r="L37" s="39"/>
    </row>
    <row r="39" spans="2:12" x14ac:dyDescent="0.25">
      <c r="D39" s="64">
        <f>SUM(D19:D37)</f>
        <v>208268.90000000002</v>
      </c>
    </row>
  </sheetData>
  <mergeCells count="6">
    <mergeCell ref="B16:D16"/>
    <mergeCell ref="F16:H16"/>
    <mergeCell ref="J16:L16"/>
    <mergeCell ref="B17:D17"/>
    <mergeCell ref="F17:H17"/>
    <mergeCell ref="J17:L17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246C2-EFFB-4E10-914C-6B564D304162}">
  <dimension ref="A2:M40"/>
  <sheetViews>
    <sheetView topLeftCell="A19" workbookViewId="0">
      <selection activeCell="F45" sqref="F45"/>
    </sheetView>
  </sheetViews>
  <sheetFormatPr defaultRowHeight="15" x14ac:dyDescent="0.25"/>
  <cols>
    <col min="2" max="2" width="44.5703125" bestFit="1" customWidth="1"/>
    <col min="3" max="4" width="12.140625" bestFit="1" customWidth="1"/>
    <col min="6" max="6" width="29.140625" bestFit="1" customWidth="1"/>
    <col min="8" max="8" width="11.140625" bestFit="1" customWidth="1"/>
    <col min="10" max="10" width="28.5703125" bestFit="1" customWidth="1"/>
    <col min="11" max="11" width="16.140625" customWidth="1"/>
    <col min="12" max="12" width="11.140625" bestFit="1" customWidth="1"/>
  </cols>
  <sheetData>
    <row r="2" spans="1:13" ht="18.75" x14ac:dyDescent="0.3">
      <c r="B2" s="41" t="s">
        <v>95</v>
      </c>
    </row>
    <row r="4" spans="1:13" x14ac:dyDescent="0.25">
      <c r="B4" s="26" t="s">
        <v>0</v>
      </c>
      <c r="C4" s="54">
        <v>910778.87</v>
      </c>
      <c r="D4" s="35" t="s">
        <v>7</v>
      </c>
    </row>
    <row r="5" spans="1:13" x14ac:dyDescent="0.25">
      <c r="B5" s="29" t="s">
        <v>1</v>
      </c>
      <c r="C5" s="52">
        <v>395463.82</v>
      </c>
      <c r="D5" s="55">
        <f>C5/C4</f>
        <v>0.43420399070083832</v>
      </c>
    </row>
    <row r="6" spans="1:13" x14ac:dyDescent="0.25">
      <c r="B6" s="29" t="s">
        <v>2</v>
      </c>
      <c r="C6" s="52">
        <v>173511.62</v>
      </c>
      <c r="D6" s="55"/>
    </row>
    <row r="7" spans="1:13" x14ac:dyDescent="0.25">
      <c r="B7" s="29" t="s">
        <v>3</v>
      </c>
      <c r="C7" s="52">
        <v>221952.2</v>
      </c>
      <c r="D7" s="55"/>
    </row>
    <row r="8" spans="1:13" x14ac:dyDescent="0.25">
      <c r="B8" s="32" t="s">
        <v>4</v>
      </c>
      <c r="C8" s="53">
        <v>515315.05</v>
      </c>
      <c r="D8" s="56">
        <f>C8/C4</f>
        <v>0.56579600929916174</v>
      </c>
    </row>
    <row r="10" spans="1:13" x14ac:dyDescent="0.25">
      <c r="B10" s="42" t="s">
        <v>5</v>
      </c>
      <c r="C10" s="43" t="s">
        <v>6</v>
      </c>
      <c r="D10" s="44" t="s">
        <v>7</v>
      </c>
    </row>
    <row r="11" spans="1:13" x14ac:dyDescent="0.25">
      <c r="B11" s="29"/>
      <c r="C11" s="30"/>
      <c r="D11" s="36"/>
    </row>
    <row r="12" spans="1:13" x14ac:dyDescent="0.25">
      <c r="B12" s="29" t="s">
        <v>8</v>
      </c>
      <c r="C12" s="52">
        <f>D40</f>
        <v>322456.12999999989</v>
      </c>
      <c r="D12" s="55">
        <f>C12/C4</f>
        <v>0.3540443686402166</v>
      </c>
    </row>
    <row r="13" spans="1:13" x14ac:dyDescent="0.25">
      <c r="B13" s="29" t="s">
        <v>9</v>
      </c>
      <c r="C13" s="52">
        <f>H31</f>
        <v>148522.56</v>
      </c>
      <c r="D13" s="55">
        <f>C13/C4</f>
        <v>0.16307203086518685</v>
      </c>
    </row>
    <row r="14" spans="1:13" x14ac:dyDescent="0.25">
      <c r="B14" s="32" t="s">
        <v>10</v>
      </c>
      <c r="C14" s="53">
        <f>L28</f>
        <v>117511.64000000001</v>
      </c>
      <c r="D14" s="56">
        <f>C14/C4</f>
        <v>0.12902323919745745</v>
      </c>
    </row>
    <row r="15" spans="1:13" x14ac:dyDescent="0.25">
      <c r="B15" s="30"/>
      <c r="C15" s="52"/>
      <c r="D15" s="60"/>
    </row>
    <row r="16" spans="1:13" ht="18.75" x14ac:dyDescent="0.3">
      <c r="A16" s="21"/>
      <c r="B16" s="77" t="s">
        <v>8</v>
      </c>
      <c r="C16" s="78"/>
      <c r="D16" s="79"/>
      <c r="E16" s="21"/>
      <c r="F16" s="77" t="s">
        <v>9</v>
      </c>
      <c r="G16" s="78"/>
      <c r="H16" s="79"/>
      <c r="I16" s="21"/>
      <c r="J16" s="77" t="s">
        <v>13</v>
      </c>
      <c r="K16" s="78"/>
      <c r="L16" s="79"/>
      <c r="M16" s="22"/>
    </row>
    <row r="17" spans="1:13" s="47" customFormat="1" ht="62.1" customHeight="1" x14ac:dyDescent="0.3">
      <c r="A17" s="45"/>
      <c r="B17" s="80" t="s">
        <v>14</v>
      </c>
      <c r="C17" s="81"/>
      <c r="D17" s="82"/>
      <c r="E17" s="45"/>
      <c r="F17" s="80" t="s">
        <v>15</v>
      </c>
      <c r="G17" s="83"/>
      <c r="H17" s="84"/>
      <c r="I17" s="45"/>
      <c r="J17" s="80" t="s">
        <v>16</v>
      </c>
      <c r="K17" s="83"/>
      <c r="L17" s="84"/>
      <c r="M17" s="46"/>
    </row>
    <row r="19" spans="1:13" x14ac:dyDescent="0.25">
      <c r="B19" s="50" t="s">
        <v>20</v>
      </c>
      <c r="C19" s="27"/>
      <c r="D19" s="28">
        <v>2967.54</v>
      </c>
      <c r="F19" s="50" t="s">
        <v>25</v>
      </c>
      <c r="G19" s="27"/>
      <c r="H19" s="28">
        <f>1104.6+11540.39</f>
        <v>12644.99</v>
      </c>
      <c r="J19" s="50" t="s">
        <v>25</v>
      </c>
      <c r="K19" s="27"/>
      <c r="L19" s="28">
        <f>1104.6+11540.39</f>
        <v>12644.99</v>
      </c>
    </row>
    <row r="20" spans="1:13" x14ac:dyDescent="0.25">
      <c r="B20" s="48" t="s">
        <v>23</v>
      </c>
      <c r="C20" s="30"/>
      <c r="D20" s="31">
        <v>472.2</v>
      </c>
      <c r="F20" s="48" t="s">
        <v>34</v>
      </c>
      <c r="G20" s="30"/>
      <c r="H20" s="31">
        <v>611.28</v>
      </c>
      <c r="J20" s="48" t="s">
        <v>34</v>
      </c>
      <c r="K20" s="30"/>
      <c r="L20" s="31">
        <v>611.28</v>
      </c>
    </row>
    <row r="21" spans="1:13" x14ac:dyDescent="0.25">
      <c r="B21" s="48" t="s">
        <v>24</v>
      </c>
      <c r="C21" s="30"/>
      <c r="D21" s="31">
        <v>982.28</v>
      </c>
      <c r="F21" s="48" t="s">
        <v>37</v>
      </c>
      <c r="G21" s="30"/>
      <c r="H21" s="31">
        <v>5040.8100000000004</v>
      </c>
      <c r="J21" s="48" t="s">
        <v>37</v>
      </c>
      <c r="K21" s="30"/>
      <c r="L21" s="31">
        <v>5040.8100000000004</v>
      </c>
    </row>
    <row r="22" spans="1:13" x14ac:dyDescent="0.25">
      <c r="B22" s="48" t="s">
        <v>25</v>
      </c>
      <c r="C22" s="30"/>
      <c r="D22" s="31">
        <f>1104.6+11540.39</f>
        <v>12644.99</v>
      </c>
      <c r="F22" s="48" t="s">
        <v>47</v>
      </c>
      <c r="G22" s="30"/>
      <c r="H22" s="31">
        <v>10821.9</v>
      </c>
      <c r="J22" s="48" t="s">
        <v>50</v>
      </c>
      <c r="K22" s="30"/>
      <c r="L22" s="31">
        <v>8846.1299999999992</v>
      </c>
    </row>
    <row r="23" spans="1:13" x14ac:dyDescent="0.25">
      <c r="B23" s="48" t="s">
        <v>26</v>
      </c>
      <c r="C23" s="30"/>
      <c r="D23" s="31">
        <v>45.45</v>
      </c>
      <c r="F23" s="48" t="s">
        <v>50</v>
      </c>
      <c r="G23" s="65"/>
      <c r="H23" s="31">
        <v>8846.1299999999992</v>
      </c>
      <c r="J23" s="48" t="s">
        <v>61</v>
      </c>
      <c r="K23" s="30"/>
      <c r="L23" s="31">
        <v>5639.86</v>
      </c>
    </row>
    <row r="24" spans="1:13" x14ac:dyDescent="0.25">
      <c r="B24" s="48" t="s">
        <v>29</v>
      </c>
      <c r="C24" s="30"/>
      <c r="D24" s="31">
        <v>87.53</v>
      </c>
      <c r="F24" s="48" t="s">
        <v>51</v>
      </c>
      <c r="G24" s="30"/>
      <c r="H24" s="31">
        <v>10773.63</v>
      </c>
      <c r="J24" s="48" t="s">
        <v>62</v>
      </c>
      <c r="K24" s="30"/>
      <c r="L24" s="31">
        <v>73545.350000000006</v>
      </c>
    </row>
    <row r="25" spans="1:13" x14ac:dyDescent="0.25">
      <c r="B25" s="48" t="s">
        <v>34</v>
      </c>
      <c r="C25" s="30"/>
      <c r="D25" s="31">
        <v>611.28</v>
      </c>
      <c r="F25" s="48" t="s">
        <v>60</v>
      </c>
      <c r="G25" s="30"/>
      <c r="H25" s="31">
        <v>9415.39</v>
      </c>
      <c r="J25" s="48" t="s">
        <v>65</v>
      </c>
      <c r="K25" s="30"/>
      <c r="L25" s="31">
        <v>182.55</v>
      </c>
    </row>
    <row r="26" spans="1:13" x14ac:dyDescent="0.25">
      <c r="B26" s="48" t="s">
        <v>37</v>
      </c>
      <c r="C26" s="30"/>
      <c r="D26" s="31">
        <v>5040.8100000000004</v>
      </c>
      <c r="F26" s="48" t="s">
        <v>61</v>
      </c>
      <c r="G26" s="30"/>
      <c r="H26" s="31">
        <v>5639.86</v>
      </c>
      <c r="J26" s="49" t="s">
        <v>68</v>
      </c>
      <c r="K26" s="33"/>
      <c r="L26" s="34">
        <v>11000.67</v>
      </c>
    </row>
    <row r="27" spans="1:13" x14ac:dyDescent="0.25">
      <c r="B27" s="48" t="s">
        <v>44</v>
      </c>
      <c r="C27" s="30"/>
      <c r="D27" s="31">
        <v>134008.99</v>
      </c>
      <c r="F27" s="48" t="s">
        <v>62</v>
      </c>
      <c r="G27" s="30"/>
      <c r="H27" s="31">
        <v>73545.350000000006</v>
      </c>
      <c r="J27" s="40"/>
      <c r="L27" s="39"/>
    </row>
    <row r="28" spans="1:13" x14ac:dyDescent="0.25">
      <c r="B28" s="48" t="s">
        <v>45</v>
      </c>
      <c r="C28" s="30"/>
      <c r="D28" s="31">
        <v>1395.16</v>
      </c>
      <c r="F28" s="48" t="s">
        <v>65</v>
      </c>
      <c r="G28" s="30"/>
      <c r="H28" s="31">
        <v>182.55</v>
      </c>
      <c r="J28" s="40"/>
      <c r="L28" s="64">
        <f>SUM(L19:L26)</f>
        <v>117511.64000000001</v>
      </c>
    </row>
    <row r="29" spans="1:13" x14ac:dyDescent="0.25">
      <c r="B29" s="48" t="s">
        <v>47</v>
      </c>
      <c r="C29" s="30"/>
      <c r="D29" s="31">
        <v>11001.08</v>
      </c>
      <c r="F29" s="49" t="s">
        <v>68</v>
      </c>
      <c r="G29" s="66"/>
      <c r="H29" s="34">
        <v>11000.67</v>
      </c>
      <c r="J29" s="40"/>
      <c r="L29" s="39"/>
    </row>
    <row r="30" spans="1:13" x14ac:dyDescent="0.25">
      <c r="B30" s="48" t="s">
        <v>50</v>
      </c>
      <c r="C30" s="30"/>
      <c r="D30" s="31">
        <v>8846.1299999999992</v>
      </c>
      <c r="F30" s="40"/>
      <c r="H30" s="39"/>
      <c r="J30" s="40"/>
      <c r="L30" s="39"/>
    </row>
    <row r="31" spans="1:13" x14ac:dyDescent="0.25">
      <c r="B31" s="48" t="s">
        <v>51</v>
      </c>
      <c r="C31" s="30"/>
      <c r="D31" s="31">
        <v>11512.23</v>
      </c>
      <c r="F31" s="40"/>
      <c r="H31" s="64">
        <f>SUM(H19:H29)</f>
        <v>148522.56</v>
      </c>
      <c r="J31" s="40"/>
      <c r="L31" s="39"/>
    </row>
    <row r="32" spans="1:13" x14ac:dyDescent="0.25">
      <c r="B32" s="48" t="s">
        <v>56</v>
      </c>
      <c r="C32" s="30"/>
      <c r="D32" s="31">
        <v>10517.09</v>
      </c>
      <c r="F32" s="40"/>
      <c r="H32" s="39"/>
      <c r="J32" s="40"/>
      <c r="L32" s="39"/>
    </row>
    <row r="33" spans="2:12" x14ac:dyDescent="0.25">
      <c r="B33" s="48" t="s">
        <v>60</v>
      </c>
      <c r="C33" s="30"/>
      <c r="D33" s="31">
        <v>10473.31</v>
      </c>
      <c r="F33" s="40"/>
      <c r="H33" s="39"/>
      <c r="J33" s="40"/>
      <c r="L33" s="39"/>
    </row>
    <row r="34" spans="2:12" x14ac:dyDescent="0.25">
      <c r="B34" s="48" t="s">
        <v>61</v>
      </c>
      <c r="C34" s="30"/>
      <c r="D34" s="31">
        <v>7788.96</v>
      </c>
      <c r="F34" s="40"/>
      <c r="H34" s="39"/>
      <c r="J34" s="40"/>
      <c r="L34" s="39"/>
    </row>
    <row r="35" spans="2:12" x14ac:dyDescent="0.25">
      <c r="B35" s="48" t="s">
        <v>62</v>
      </c>
      <c r="C35" s="30"/>
      <c r="D35" s="31">
        <v>89815.53</v>
      </c>
      <c r="F35" s="39"/>
      <c r="G35" s="40"/>
      <c r="H35" s="39"/>
      <c r="J35" s="40"/>
      <c r="L35" s="39"/>
    </row>
    <row r="36" spans="2:12" x14ac:dyDescent="0.25">
      <c r="B36" s="48" t="s">
        <v>65</v>
      </c>
      <c r="C36" s="30"/>
      <c r="D36" s="31">
        <v>3048.8</v>
      </c>
      <c r="F36" s="40"/>
      <c r="G36" s="40"/>
      <c r="H36" s="39"/>
      <c r="J36" s="40"/>
      <c r="L36" s="39"/>
    </row>
    <row r="37" spans="2:12" x14ac:dyDescent="0.25">
      <c r="B37" s="48" t="s">
        <v>66</v>
      </c>
      <c r="C37" s="30"/>
      <c r="D37" s="31">
        <v>196.1</v>
      </c>
      <c r="F37" s="40"/>
      <c r="G37" s="39"/>
      <c r="H37" s="39"/>
      <c r="J37" s="40"/>
      <c r="L37" s="39"/>
    </row>
    <row r="38" spans="2:12" x14ac:dyDescent="0.25">
      <c r="B38" s="49" t="s">
        <v>68</v>
      </c>
      <c r="C38" s="33"/>
      <c r="D38" s="34">
        <v>11000.67</v>
      </c>
      <c r="F38" s="40"/>
      <c r="G38" s="39"/>
      <c r="H38" s="39"/>
      <c r="J38" s="40"/>
      <c r="L38" s="39"/>
    </row>
    <row r="40" spans="2:12" x14ac:dyDescent="0.25">
      <c r="D40" s="64">
        <f>SUM(D19:D38)</f>
        <v>322456.12999999989</v>
      </c>
    </row>
  </sheetData>
  <mergeCells count="6">
    <mergeCell ref="B16:D16"/>
    <mergeCell ref="F16:H16"/>
    <mergeCell ref="J16:L16"/>
    <mergeCell ref="B17:D17"/>
    <mergeCell ref="F17:H17"/>
    <mergeCell ref="J17:L1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BUSINESS IMPACT</vt:lpstr>
      <vt:lpstr>JULY 2020</vt:lpstr>
      <vt:lpstr>AUG 2020</vt:lpstr>
      <vt:lpstr>SEPT 2020</vt:lpstr>
      <vt:lpstr>OCT 2020</vt:lpstr>
      <vt:lpstr>NOV 2020</vt:lpstr>
      <vt:lpstr>DEC 2020</vt:lpstr>
      <vt:lpstr>JAN 2021</vt:lpstr>
      <vt:lpstr>FEB 2021</vt:lpstr>
      <vt:lpstr>MAR 2021</vt:lpstr>
      <vt:lpstr>APR 2021</vt:lpstr>
      <vt:lpstr>MAY 2021</vt:lpstr>
      <vt:lpstr>JUNE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Klingenschmidt, Lindsay</dc:creator>
  <cp:lastModifiedBy>Mog,Justin M</cp:lastModifiedBy>
  <dcterms:created xsi:type="dcterms:W3CDTF">2022-06-16T14:14:34Z</dcterms:created>
  <dcterms:modified xsi:type="dcterms:W3CDTF">2022-09-06T14:22:21Z</dcterms:modified>
</cp:coreProperties>
</file>