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6065" windowHeight="9390" tabRatio="685" activeTab="0"/>
  </bookViews>
  <sheets>
    <sheet name="MAIN SHEET" sheetId="1" r:id="rId1"/>
    <sheet name="SUBCONTRACTS" sheetId="2" r:id="rId2"/>
    <sheet name="NIH 424 ITEMS" sheetId="3" r:id="rId3"/>
    <sheet name="PCF BUDGET INFO" sheetId="4" r:id="rId4"/>
    <sheet name="REFERENCES" sheetId="5" r:id="rId5"/>
    <sheet name="INSTRUCTIONS" sheetId="6" r:id="rId6"/>
    <sheet name="FEATURES" sheetId="7" r:id="rId7"/>
  </sheets>
  <externalReferences>
    <externalReference r:id="rId10"/>
  </externalReferences>
  <definedNames>
    <definedName name="COLs">'REFERENCES'!$B$7:$G$7</definedName>
  </definedNames>
  <calcPr fullCalcOnLoad="1"/>
</workbook>
</file>

<file path=xl/sharedStrings.xml><?xml version="1.0" encoding="utf-8"?>
<sst xmlns="http://schemas.openxmlformats.org/spreadsheetml/2006/main" count="343" uniqueCount="209">
  <si>
    <t>PI name:</t>
  </si>
  <si>
    <t>Project title:</t>
  </si>
  <si>
    <t>Effort %</t>
  </si>
  <si>
    <t>Salary</t>
  </si>
  <si>
    <t>Year 1</t>
  </si>
  <si>
    <t>Year 2</t>
  </si>
  <si>
    <t>Adj salary</t>
  </si>
  <si>
    <t>TOTAL</t>
  </si>
  <si>
    <t>Next COL start dates</t>
  </si>
  <si>
    <t>Start date:</t>
  </si>
  <si>
    <t>End date:</t>
  </si>
  <si>
    <t>TOTALS</t>
  </si>
  <si>
    <t>Fringe benefits</t>
  </si>
  <si>
    <t>Fringe %</t>
  </si>
  <si>
    <t>Fringe</t>
  </si>
  <si>
    <t>Current salary</t>
  </si>
  <si>
    <t>Equipment</t>
  </si>
  <si>
    <t>Supplies</t>
  </si>
  <si>
    <t>Subcontracts</t>
  </si>
  <si>
    <t>Patient care costs</t>
  </si>
  <si>
    <t>Travel</t>
  </si>
  <si>
    <t>Tuition</t>
  </si>
  <si>
    <t>Other expenses</t>
  </si>
  <si>
    <t>DETAILED BUDGET TOTALS</t>
  </si>
  <si>
    <t>Direct costs</t>
  </si>
  <si>
    <t>Indirect costs</t>
  </si>
  <si>
    <t>Institution</t>
  </si>
  <si>
    <t>MODIFIED TOTAL DIRECT COSTS</t>
  </si>
  <si>
    <t>Cal Mos.</t>
  </si>
  <si>
    <t>NIH salary cap</t>
  </si>
  <si>
    <t>COST SHARE</t>
  </si>
  <si>
    <t>Salary &amp; wages</t>
  </si>
  <si>
    <t>Supplies &amp; expenses</t>
  </si>
  <si>
    <t>TOTAL Direct Costs</t>
  </si>
  <si>
    <t>Speedtype</t>
  </si>
  <si>
    <t>Salaries</t>
  </si>
  <si>
    <t>AMT INCLUDED IN UL F/A</t>
  </si>
  <si>
    <t>F/A RATE</t>
  </si>
  <si>
    <t>TOTAL COSTS</t>
  </si>
  <si>
    <t>Equip ≥$5K per item</t>
  </si>
  <si>
    <t>Alteration/Renovation ≥$100K</t>
  </si>
  <si>
    <t>Equipment ≥$5K per item (190000)</t>
  </si>
  <si>
    <t>Alteration/Renovation ≥$100K (190000)</t>
  </si>
  <si>
    <t>Off-Site Rental (519000)</t>
  </si>
  <si>
    <t>Patient Care (519000)</t>
  </si>
  <si>
    <t>Subcontract amounts in excess of first $25K on each (519000)</t>
  </si>
  <si>
    <t>Tuition (520000)</t>
  </si>
  <si>
    <t xml:space="preserve">Other      </t>
  </si>
  <si>
    <t>Total Exclusions</t>
  </si>
  <si>
    <t>Modified TDC Base (18e TDC minus 18h exclusions)</t>
  </si>
  <si>
    <t>TOTAL AMT INCLUDED IN UL F/A</t>
  </si>
  <si>
    <t>TOTAL AMT EXCLUDED FROM UL F/A</t>
  </si>
  <si>
    <t>Speedtypes</t>
  </si>
  <si>
    <t>TOTAL SUBCONTRACTOR INDIRECT COSTS</t>
  </si>
  <si>
    <t>TOTAL SUBCONTRACTOR DIRECT COSTS</t>
  </si>
  <si>
    <t>Consortium F&amp;A</t>
  </si>
  <si>
    <t>Alterations/renovations</t>
  </si>
  <si>
    <t>Off-site rentals</t>
  </si>
  <si>
    <t>TARGET ANNUAL DIRECT COSTS</t>
  </si>
  <si>
    <t>MAIN SHEET</t>
  </si>
  <si>
    <t>SALARIES</t>
  </si>
  <si>
    <t>Salaries (Name)</t>
  </si>
  <si>
    <r>
      <t xml:space="preserve">1) </t>
    </r>
    <r>
      <rPr>
        <b/>
        <sz val="10"/>
        <rFont val="Arial"/>
        <family val="2"/>
      </rPr>
      <t>Name:</t>
    </r>
    <r>
      <rPr>
        <sz val="10"/>
        <rFont val="Arial"/>
        <family val="2"/>
      </rPr>
      <t xml:space="preserve"> fill in the first name and last name of each person on the project (e.g., </t>
    </r>
    <r>
      <rPr>
        <b/>
        <sz val="10"/>
        <rFont val="Arial"/>
        <family val="2"/>
      </rPr>
      <t>Mike Burry</t>
    </r>
    <r>
      <rPr>
        <sz val="10"/>
        <rFont val="Arial"/>
        <family val="2"/>
      </rPr>
      <t>)</t>
    </r>
  </si>
  <si>
    <t>FRINGE BENEFITS</t>
  </si>
  <si>
    <t>GRA</t>
  </si>
  <si>
    <t>GRA insurance</t>
  </si>
  <si>
    <t>Start date</t>
  </si>
  <si>
    <t>End date</t>
  </si>
  <si>
    <t>Current fringe rate</t>
  </si>
  <si>
    <t>GRA annual tuition (in candidacy)</t>
  </si>
  <si>
    <t>SUBCONTRACTS PAGE</t>
  </si>
  <si>
    <t>Subcontract 1</t>
  </si>
  <si>
    <t>Subcontract 2</t>
  </si>
  <si>
    <t>Subcontract 3</t>
  </si>
  <si>
    <t>Subcontract 4</t>
  </si>
  <si>
    <t>Subcontract 5</t>
  </si>
  <si>
    <t>DIRECT COST SUBTOTAL</t>
  </si>
  <si>
    <t>F&amp;A SUBTOTAL</t>
  </si>
  <si>
    <t>Budget period 1</t>
  </si>
  <si>
    <t>Direct costs less consortium F&amp;A</t>
  </si>
  <si>
    <t>Funds requested</t>
  </si>
  <si>
    <t>Total direct costs</t>
  </si>
  <si>
    <t>Indirect cost type</t>
  </si>
  <si>
    <t>Indirect cost rate (%)</t>
  </si>
  <si>
    <t>Indirect cost base ($)</t>
  </si>
  <si>
    <t>MTDC</t>
  </si>
  <si>
    <t>Budget period 2</t>
  </si>
  <si>
    <t>1. Total Costs, Entire Project Period</t>
  </si>
  <si>
    <t>Section A, Total Direct Cost less Consortium F&amp;A for Entire Project Period</t>
  </si>
  <si>
    <t>Section A, Total Consortium F&amp;A for Entire Project Period</t>
  </si>
  <si>
    <t>Section A, Total Direct Costs Entire Project Period</t>
  </si>
  <si>
    <t>Section B, Total Indirect Costs for Entire Project Period</t>
  </si>
  <si>
    <t>Section C, Total Direct and Indirect Costs (A+B) for Entire Project Period</t>
  </si>
  <si>
    <t>NIH 424 ITEMS</t>
  </si>
  <si>
    <t>SF 424 (R&amp;R)</t>
  </si>
  <si>
    <t>11. Descriptive title</t>
  </si>
  <si>
    <t>12. Project period</t>
  </si>
  <si>
    <t>15a. Total federal funds requested</t>
  </si>
  <si>
    <t>15c. Total federal and non-federal funds</t>
  </si>
  <si>
    <t>COMMENTS</t>
  </si>
  <si>
    <t>PROPOSAL CLEARANCE FORM BUDGET PAGE INFO</t>
  </si>
  <si>
    <t>#18c Entire Proposed Budget Period</t>
  </si>
  <si>
    <t>#18d Requested from sponsor</t>
  </si>
  <si>
    <t>#18f UofL Cost Share</t>
  </si>
  <si>
    <t>#18g Exclusions to TDC Base</t>
  </si>
  <si>
    <t>#18j F&amp;A Indirect costs</t>
  </si>
  <si>
    <t>#18k Total Cost of Project</t>
  </si>
  <si>
    <t>#18l Budget Remarks</t>
  </si>
  <si>
    <t>#19 Subcontracts to be issued</t>
  </si>
  <si>
    <t>Organization name</t>
  </si>
  <si>
    <t>PI/Contact name</t>
  </si>
  <si>
    <t>Current year</t>
  </si>
  <si>
    <t>Remain Years</t>
  </si>
  <si>
    <r>
      <t>SALARY:</t>
    </r>
    <r>
      <rPr>
        <sz val="10"/>
        <rFont val="Arial"/>
        <family val="2"/>
      </rPr>
      <t xml:space="preserve"> fill in name, current salary and effort and rest of cells are calculated based on COL.</t>
    </r>
  </si>
  <si>
    <r>
      <t>CALENDAR MONTHS:</t>
    </r>
    <r>
      <rPr>
        <sz val="10"/>
        <rFont val="Arial"/>
        <family val="2"/>
      </rPr>
      <t xml:space="preserve"> filled in automatically based on effort %.</t>
    </r>
  </si>
  <si>
    <r>
      <t>SUPPLIES:</t>
    </r>
    <r>
      <rPr>
        <sz val="10"/>
        <rFont val="Arial"/>
        <family val="2"/>
      </rPr>
      <t xml:space="preserve"> calculated based on the difference between the </t>
    </r>
    <r>
      <rPr>
        <b/>
        <sz val="10"/>
        <rFont val="Arial"/>
        <family val="2"/>
      </rPr>
      <t>TARGET</t>
    </r>
    <r>
      <rPr>
        <sz val="10"/>
        <rFont val="Arial"/>
        <family val="2"/>
      </rPr>
      <t>, all the other costs exclusive of subcontract F&amp;A</t>
    </r>
  </si>
  <si>
    <r>
      <t>COMMENTS:</t>
    </r>
    <r>
      <rPr>
        <sz val="10"/>
        <rFont val="Arial"/>
        <family val="2"/>
      </rPr>
      <t xml:space="preserve"> allows you to explain anomalies in the budget that reviewers need to be aware of (e.g., promotion salary increase)</t>
    </r>
  </si>
  <si>
    <r>
      <t xml:space="preserve">1) </t>
    </r>
    <r>
      <rPr>
        <b/>
        <sz val="10"/>
        <rFont val="Arial"/>
        <family val="2"/>
      </rPr>
      <t>PI name:</t>
    </r>
    <r>
      <rPr>
        <sz val="10"/>
        <rFont val="Arial"/>
        <family val="2"/>
      </rPr>
      <t xml:space="preserve"> fill in the Principal Investigator's name (e.g., </t>
    </r>
    <r>
      <rPr>
        <b/>
        <sz val="10"/>
        <rFont val="Arial"/>
        <family val="2"/>
      </rPr>
      <t>Mike Burry, MD</t>
    </r>
    <r>
      <rPr>
        <sz val="10"/>
        <rFont val="Arial"/>
        <family val="2"/>
      </rPr>
      <t>).</t>
    </r>
  </si>
  <si>
    <t>Cost of living % increase</t>
  </si>
  <si>
    <r>
      <t xml:space="preserve">1) On the Excel toolbar, click on </t>
    </r>
    <r>
      <rPr>
        <b/>
        <sz val="10"/>
        <rFont val="Arial"/>
        <family val="2"/>
      </rPr>
      <t>Tools</t>
    </r>
    <r>
      <rPr>
        <sz val="10"/>
        <rFont val="Arial"/>
        <family val="2"/>
      </rPr>
      <t xml:space="preserve">, then </t>
    </r>
    <r>
      <rPr>
        <b/>
        <sz val="10"/>
        <rFont val="Arial"/>
        <family val="2"/>
      </rPr>
      <t>Add-ins</t>
    </r>
    <r>
      <rPr>
        <sz val="10"/>
        <rFont val="Arial"/>
        <family val="2"/>
      </rPr>
      <t xml:space="preserve">, and make sure that </t>
    </r>
    <r>
      <rPr>
        <b/>
        <sz val="10"/>
        <rFont val="Arial"/>
        <family val="2"/>
      </rPr>
      <t>Analysis ToolPak</t>
    </r>
    <r>
      <rPr>
        <sz val="10"/>
        <rFont val="Arial"/>
        <family val="2"/>
      </rPr>
      <t xml:space="preserve"> is checked.  (This allows the dates at the top of the Main Sheet Years to be filled in automatically.)</t>
    </r>
  </si>
  <si>
    <t>Excel Tools Ad-Ins</t>
  </si>
  <si>
    <t>PREPARATION</t>
  </si>
  <si>
    <t>FORMATTING EXPLANATIONS</t>
  </si>
  <si>
    <t>Fillable areas</t>
  </si>
  <si>
    <t>Only the peach-colored cells can be filled in -- all other cells are calculated automatically.</t>
  </si>
  <si>
    <t>REFERENCES</t>
  </si>
  <si>
    <r>
      <t xml:space="preserve">3) </t>
    </r>
    <r>
      <rPr>
        <b/>
        <sz val="10"/>
        <rFont val="Arial"/>
        <family val="2"/>
      </rPr>
      <t>Start date:</t>
    </r>
    <r>
      <rPr>
        <sz val="10"/>
        <rFont val="Arial"/>
        <family val="2"/>
      </rPr>
      <t xml:space="preserve"> leave blank -- will be filled in automatically below.</t>
    </r>
  </si>
  <si>
    <r>
      <t xml:space="preserve">4) </t>
    </r>
    <r>
      <rPr>
        <b/>
        <sz val="10"/>
        <rFont val="Arial"/>
        <family val="2"/>
      </rPr>
      <t>End date:</t>
    </r>
    <r>
      <rPr>
        <sz val="10"/>
        <rFont val="Arial"/>
        <family val="0"/>
      </rPr>
      <t xml:space="preserve"> leave blank -- will be filled in automatically below.</t>
    </r>
  </si>
  <si>
    <r>
      <t xml:space="preserve">1) </t>
    </r>
    <r>
      <rPr>
        <b/>
        <sz val="10"/>
        <rFont val="Arial"/>
        <family val="2"/>
      </rPr>
      <t xml:space="preserve">Year 1 start date: </t>
    </r>
    <r>
      <rPr>
        <sz val="10"/>
        <rFont val="Arial"/>
        <family val="2"/>
      </rPr>
      <t xml:space="preserve">fill in the start date in mm/dd/yyyy format </t>
    </r>
    <r>
      <rPr>
        <b/>
        <sz val="10"/>
        <rFont val="Arial"/>
        <family val="2"/>
      </rPr>
      <t>(e.g., 7/1/2010)</t>
    </r>
    <r>
      <rPr>
        <sz val="10"/>
        <rFont val="Arial"/>
        <family val="2"/>
      </rPr>
      <t xml:space="preserve"> and the remaining dates will be filled in automatically.</t>
    </r>
  </si>
  <si>
    <r>
      <t xml:space="preserve">2) </t>
    </r>
    <r>
      <rPr>
        <b/>
        <sz val="10"/>
        <rFont val="Arial"/>
        <family val="2"/>
      </rPr>
      <t>Current salary:</t>
    </r>
    <r>
      <rPr>
        <sz val="10"/>
        <rFont val="Arial"/>
        <family val="2"/>
      </rPr>
      <t xml:space="preserve"> Fill in this person's current Institutional Base Salary without decimals, which include supplemental pay, but excludes X-pays, VA salary and clinical salary (e.g., </t>
    </r>
    <r>
      <rPr>
        <b/>
        <sz val="10"/>
        <rFont val="Arial"/>
        <family val="2"/>
      </rPr>
      <t>90000</t>
    </r>
    <r>
      <rPr>
        <sz val="10"/>
        <rFont val="Arial"/>
        <family val="2"/>
      </rPr>
      <t>).</t>
    </r>
  </si>
  <si>
    <r>
      <t>INSTRUCTIONS:</t>
    </r>
    <r>
      <rPr>
        <sz val="10"/>
        <rFont val="Arial"/>
        <family val="2"/>
      </rPr>
      <t xml:space="preserve"> in addition to the cell help bubbles, a printable instruction worksheet is also included.</t>
    </r>
  </si>
  <si>
    <r>
      <t xml:space="preserve">3) </t>
    </r>
    <r>
      <rPr>
        <b/>
        <sz val="10"/>
        <rFont val="Arial"/>
        <family val="2"/>
      </rPr>
      <t>Effort %:</t>
    </r>
    <r>
      <rPr>
        <sz val="10"/>
        <rFont val="Arial"/>
        <family val="2"/>
      </rPr>
      <t xml:space="preserve"> Enter the effort percentage this person will work on this project (e.g., if they will work 20%, enter </t>
    </r>
    <r>
      <rPr>
        <b/>
        <sz val="10"/>
        <rFont val="Arial"/>
        <family val="2"/>
      </rPr>
      <t>20</t>
    </r>
    <r>
      <rPr>
        <sz val="10"/>
        <rFont val="Arial"/>
        <family val="2"/>
      </rPr>
      <t>).  NOTE: do not use decimals as it's difficult to justify that to sponsors.</t>
    </r>
  </si>
  <si>
    <r>
      <t xml:space="preserve">1) </t>
    </r>
    <r>
      <rPr>
        <b/>
        <sz val="10"/>
        <rFont val="Arial"/>
        <family val="2"/>
      </rPr>
      <t>GRA:</t>
    </r>
    <r>
      <rPr>
        <sz val="10"/>
        <rFont val="Arial"/>
        <family val="2"/>
      </rPr>
      <t xml:space="preserve"> If this person is a Graduate Research Assistant, fill in </t>
    </r>
    <r>
      <rPr>
        <b/>
        <sz val="10"/>
        <rFont val="Arial"/>
        <family val="2"/>
      </rPr>
      <t>GRA</t>
    </r>
    <r>
      <rPr>
        <sz val="10"/>
        <rFont val="Arial"/>
        <family val="2"/>
      </rPr>
      <t xml:space="preserve"> here and the Fringe % will automatically be set to 0 and the first year filled in based on the current GRA fringe amount.</t>
    </r>
  </si>
  <si>
    <r>
      <t xml:space="preserve">2) </t>
    </r>
    <r>
      <rPr>
        <b/>
        <sz val="10"/>
        <rFont val="Arial"/>
        <family val="2"/>
      </rPr>
      <t>Fringe benefit %:</t>
    </r>
    <r>
      <rPr>
        <sz val="10"/>
        <rFont val="Arial"/>
        <family val="2"/>
      </rPr>
      <t xml:space="preserve"> Fill in the fringe benefit % for this person (e.g., if you want to enter 28.5%, then fill in </t>
    </r>
    <r>
      <rPr>
        <b/>
        <sz val="10"/>
        <rFont val="Arial"/>
        <family val="2"/>
      </rPr>
      <t>28.5</t>
    </r>
    <r>
      <rPr>
        <sz val="10"/>
        <rFont val="Arial"/>
        <family val="2"/>
      </rPr>
      <t>).  Standard is 28.5% but you can override this amount if you want to use the person's actual fringe rate.</t>
    </r>
  </si>
  <si>
    <t>EQUIPMENT</t>
  </si>
  <si>
    <r>
      <t xml:space="preserve">1) </t>
    </r>
    <r>
      <rPr>
        <b/>
        <sz val="10"/>
        <rFont val="Arial"/>
        <family val="2"/>
      </rPr>
      <t>Equipment item:</t>
    </r>
    <r>
      <rPr>
        <sz val="10"/>
        <rFont val="Arial"/>
        <family val="2"/>
      </rPr>
      <t xml:space="preserve"> fill in the name of the piece of equipment or equipment system you are requesting from the sponsor (e.g., </t>
    </r>
    <r>
      <rPr>
        <b/>
        <sz val="10"/>
        <rFont val="Arial"/>
        <family val="2"/>
      </rPr>
      <t>Electron microscope</t>
    </r>
    <r>
      <rPr>
        <sz val="10"/>
        <rFont val="Arial"/>
        <family val="2"/>
      </rPr>
      <t>).</t>
    </r>
  </si>
  <si>
    <r>
      <t xml:space="preserve">2) </t>
    </r>
    <r>
      <rPr>
        <b/>
        <sz val="10"/>
        <rFont val="Arial"/>
        <family val="2"/>
      </rPr>
      <t>Equipment costs:</t>
    </r>
    <r>
      <rPr>
        <sz val="10"/>
        <rFont val="Arial"/>
        <family val="2"/>
      </rPr>
      <t xml:space="preserve"> fill in the cost of the equipment on this line, in the year it will be purchased.  </t>
    </r>
    <r>
      <rPr>
        <b/>
        <sz val="10"/>
        <rFont val="Arial"/>
        <family val="2"/>
      </rPr>
      <t>NOTE:</t>
    </r>
    <r>
      <rPr>
        <sz val="10"/>
        <rFont val="Arial"/>
        <family val="2"/>
      </rPr>
      <t xml:space="preserve"> equipment must be greater than $5,000, so if the equipment is less, list it in Other Expenses instead.  You will get an error message if you try to enter less here.</t>
    </r>
  </si>
  <si>
    <t>SUPPLIES</t>
  </si>
  <si>
    <t>Each cell is calculated automatically by taking the Target amount for that year and subtracting all other costs except subcontract indirect costs.</t>
  </si>
  <si>
    <t>HEADER</t>
  </si>
  <si>
    <t>START AND END DATES</t>
  </si>
  <si>
    <r>
      <t xml:space="preserve">5) </t>
    </r>
    <r>
      <rPr>
        <b/>
        <sz val="10"/>
        <rFont val="Arial"/>
        <family val="2"/>
      </rPr>
      <t>Years 1-5:</t>
    </r>
    <r>
      <rPr>
        <sz val="10"/>
        <rFont val="Arial"/>
        <family val="2"/>
      </rPr>
      <t xml:space="preserve"> These are calculated automatically based on the Adjusted Salary x the effort %, with a cost-of-living allowance added Years 2 and up.</t>
    </r>
  </si>
  <si>
    <t>PATIENT CARE COSTS</t>
  </si>
  <si>
    <r>
      <t xml:space="preserve">1) </t>
    </r>
    <r>
      <rPr>
        <b/>
        <sz val="10"/>
        <rFont val="Arial"/>
        <family val="2"/>
      </rPr>
      <t>Patient care items:</t>
    </r>
    <r>
      <rPr>
        <sz val="10"/>
        <rFont val="Arial"/>
        <family val="2"/>
      </rPr>
      <t xml:space="preserve"> f</t>
    </r>
    <r>
      <rPr>
        <sz val="10"/>
        <rFont val="Arial"/>
        <family val="0"/>
      </rPr>
      <t xml:space="preserve">ill in the type of patient care cost (e.g., </t>
    </r>
    <r>
      <rPr>
        <b/>
        <sz val="10"/>
        <rFont val="Arial"/>
        <family val="2"/>
      </rPr>
      <t>CT scans</t>
    </r>
    <r>
      <rPr>
        <sz val="10"/>
        <rFont val="Arial"/>
        <family val="0"/>
      </rPr>
      <t>)</t>
    </r>
  </si>
  <si>
    <r>
      <t xml:space="preserve">2) </t>
    </r>
    <r>
      <rPr>
        <b/>
        <sz val="10"/>
        <rFont val="Arial"/>
        <family val="2"/>
      </rPr>
      <t>Patient care costs:</t>
    </r>
    <r>
      <rPr>
        <sz val="10"/>
        <rFont val="Arial"/>
        <family val="2"/>
      </rPr>
      <t xml:space="preserve"> fill in the costs of patient care costs for this year in this cell.</t>
    </r>
  </si>
  <si>
    <t>ALTERATIONS/RENOVATIONS</t>
  </si>
  <si>
    <r>
      <t xml:space="preserve">1) </t>
    </r>
    <r>
      <rPr>
        <b/>
        <sz val="10"/>
        <rFont val="Arial"/>
        <family val="2"/>
      </rPr>
      <t>Alteration/renovation item: f</t>
    </r>
    <r>
      <rPr>
        <sz val="10"/>
        <rFont val="Arial"/>
        <family val="2"/>
      </rPr>
      <t xml:space="preserve">ill in a short description of the renovation or building alteration (e.g., </t>
    </r>
    <r>
      <rPr>
        <b/>
        <sz val="10"/>
        <rFont val="Arial"/>
        <family val="2"/>
      </rPr>
      <t>Hood installation</t>
    </r>
    <r>
      <rPr>
        <sz val="10"/>
        <rFont val="Arial"/>
        <family val="2"/>
      </rPr>
      <t>).</t>
    </r>
  </si>
  <si>
    <r>
      <t xml:space="preserve">2) </t>
    </r>
    <r>
      <rPr>
        <b/>
        <sz val="10"/>
        <rFont val="Arial"/>
        <family val="2"/>
      </rPr>
      <t>Alteration/renovation costs:</t>
    </r>
    <r>
      <rPr>
        <sz val="10"/>
        <rFont val="Arial"/>
        <family val="2"/>
      </rPr>
      <t xml:space="preserve"> Fill in the amount of alteration or renovation costs for this year in this cell.  </t>
    </r>
    <r>
      <rPr>
        <b/>
        <sz val="10"/>
        <rFont val="Arial"/>
        <family val="2"/>
      </rPr>
      <t>NOTE:</t>
    </r>
    <r>
      <rPr>
        <sz val="10"/>
        <rFont val="Arial"/>
        <family val="2"/>
      </rPr>
      <t xml:space="preserve"> if total for each line is &lt;$100,000, line will turn red as if less than $100,000 should be in the Other Expenses section.</t>
    </r>
  </si>
  <si>
    <t>OFF-SITE RENTALS</t>
  </si>
  <si>
    <r>
      <t xml:space="preserve">2) </t>
    </r>
    <r>
      <rPr>
        <b/>
        <sz val="10"/>
        <rFont val="Arial"/>
        <family val="2"/>
      </rPr>
      <t>Off-site rental costs:</t>
    </r>
    <r>
      <rPr>
        <sz val="10"/>
        <rFont val="Arial"/>
        <family val="2"/>
      </rPr>
      <t xml:space="preserve"> fill in the amount of off-site rental costs for this year in this cell.</t>
    </r>
  </si>
  <si>
    <r>
      <t xml:space="preserve">1) </t>
    </r>
    <r>
      <rPr>
        <b/>
        <sz val="10"/>
        <rFont val="Arial"/>
        <family val="2"/>
      </rPr>
      <t xml:space="preserve">Off-site rental item: </t>
    </r>
    <r>
      <rPr>
        <sz val="10"/>
        <rFont val="Arial"/>
        <family val="2"/>
      </rPr>
      <t xml:space="preserve">fill in the description the of off-site rental cost (e.g., </t>
    </r>
    <r>
      <rPr>
        <b/>
        <sz val="10"/>
        <rFont val="Arial"/>
        <family val="2"/>
      </rPr>
      <t>CTRB lobby rental)</t>
    </r>
  </si>
  <si>
    <t>SUBCONTRACTS</t>
  </si>
  <si>
    <t>Each cell is filled in automatically based on information from the Subonctracts page.</t>
  </si>
  <si>
    <t>TRAVEL</t>
  </si>
  <si>
    <r>
      <t xml:space="preserve">1) </t>
    </r>
    <r>
      <rPr>
        <b/>
        <sz val="10"/>
        <rFont val="Arial"/>
        <family val="2"/>
      </rPr>
      <t>Travel items:</t>
    </r>
    <r>
      <rPr>
        <sz val="10"/>
        <rFont val="Arial"/>
        <family val="2"/>
      </rPr>
      <t xml:space="preserve"> fill in the description the of each travel cost (e.g., </t>
    </r>
    <r>
      <rPr>
        <b/>
        <sz val="10"/>
        <rFont val="Arial"/>
        <family val="2"/>
      </rPr>
      <t>PI to 1 national meeting</t>
    </r>
    <r>
      <rPr>
        <sz val="10"/>
        <rFont val="Arial"/>
        <family val="2"/>
      </rPr>
      <t>).</t>
    </r>
  </si>
  <si>
    <r>
      <t>2) Travel costs: f</t>
    </r>
    <r>
      <rPr>
        <sz val="10"/>
        <rFont val="Arial"/>
        <family val="2"/>
      </rPr>
      <t xml:space="preserve">ill in the amount of travel costs for this year in this cell.  </t>
    </r>
  </si>
  <si>
    <r>
      <t>Tuition numbers and costs:</t>
    </r>
    <r>
      <rPr>
        <sz val="10"/>
        <rFont val="Arial"/>
        <family val="2"/>
      </rPr>
      <t xml:space="preserve"> a</t>
    </r>
    <r>
      <rPr>
        <sz val="10"/>
        <rFont val="Arial"/>
        <family val="0"/>
      </rPr>
      <t>utomatically calculates the number of individuals requiring tuition support by taking the number of persons classified as GRA in the fringe section and multiplying that # by the amount of tuition listed on the References page.</t>
    </r>
  </si>
  <si>
    <t>TUITION</t>
  </si>
  <si>
    <t>OTHER EXPENSES</t>
  </si>
  <si>
    <r>
      <t xml:space="preserve">1) </t>
    </r>
    <r>
      <rPr>
        <b/>
        <sz val="10"/>
        <rFont val="Arial"/>
        <family val="2"/>
      </rPr>
      <t xml:space="preserve">Other expense items: </t>
    </r>
    <r>
      <rPr>
        <sz val="10"/>
        <rFont val="Arial"/>
        <family val="2"/>
      </rPr>
      <t xml:space="preserve">fill in the description the of this other expense cost (e.g., </t>
    </r>
    <r>
      <rPr>
        <b/>
        <sz val="10"/>
        <rFont val="Arial"/>
        <family val="2"/>
      </rPr>
      <t>Publications</t>
    </r>
    <r>
      <rPr>
        <sz val="10"/>
        <rFont val="Arial"/>
        <family val="2"/>
      </rPr>
      <t>)</t>
    </r>
  </si>
  <si>
    <r>
      <t xml:space="preserve">2) </t>
    </r>
    <r>
      <rPr>
        <b/>
        <sz val="10"/>
        <rFont val="Arial"/>
        <family val="2"/>
      </rPr>
      <t>Other expense costs:</t>
    </r>
    <r>
      <rPr>
        <sz val="10"/>
        <rFont val="Arial"/>
        <family val="2"/>
      </rPr>
      <t xml:space="preserve"> fill in the amount of this other expense cost for this year in this cell.  </t>
    </r>
  </si>
  <si>
    <r>
      <t xml:space="preserve">1) </t>
    </r>
    <r>
      <rPr>
        <b/>
        <sz val="10"/>
        <rFont val="Arial"/>
        <family val="2"/>
      </rPr>
      <t xml:space="preserve">Comments: </t>
    </r>
    <r>
      <rPr>
        <sz val="10"/>
        <rFont val="Arial"/>
        <family val="2"/>
      </rPr>
      <t xml:space="preserve">Enter in comments about the budget, if needed (e.g., </t>
    </r>
    <r>
      <rPr>
        <b/>
        <sz val="10"/>
        <rFont val="Arial"/>
        <family val="2"/>
      </rPr>
      <t>Burry will be promoted 8/10 so the base salary listed is the projected amount</t>
    </r>
    <r>
      <rPr>
        <sz val="10"/>
        <rFont val="Arial"/>
        <family val="2"/>
      </rPr>
      <t>).</t>
    </r>
  </si>
  <si>
    <t>EACH LISTING</t>
  </si>
  <si>
    <r>
      <t xml:space="preserve">1) </t>
    </r>
    <r>
      <rPr>
        <b/>
        <sz val="10"/>
        <rFont val="Arial"/>
        <family val="2"/>
      </rPr>
      <t>Institution:</t>
    </r>
    <r>
      <rPr>
        <sz val="10"/>
        <rFont val="Arial"/>
        <family val="2"/>
      </rPr>
      <t xml:space="preserve"> fill in the name of the institution you will be subcontracting to (e.g., </t>
    </r>
    <r>
      <rPr>
        <b/>
        <sz val="10"/>
        <rFont val="Arial"/>
        <family val="2"/>
      </rPr>
      <t>Brown University</t>
    </r>
    <r>
      <rPr>
        <sz val="10"/>
        <rFont val="Arial"/>
        <family val="2"/>
      </rPr>
      <t>).</t>
    </r>
  </si>
  <si>
    <t>Principal Investigator</t>
  </si>
  <si>
    <r>
      <t xml:space="preserve">3) </t>
    </r>
    <r>
      <rPr>
        <b/>
        <sz val="10"/>
        <rFont val="Arial"/>
        <family val="2"/>
      </rPr>
      <t>Direct costs:</t>
    </r>
    <r>
      <rPr>
        <sz val="10"/>
        <rFont val="Arial"/>
        <family val="2"/>
      </rPr>
      <t xml:space="preserve"> fill in the direct costs the subcontractee is charging for each year of the project.</t>
    </r>
  </si>
  <si>
    <r>
      <t xml:space="preserve">2) </t>
    </r>
    <r>
      <rPr>
        <b/>
        <sz val="10"/>
        <rFont val="Arial"/>
        <family val="2"/>
      </rPr>
      <t>Principal Investigator:</t>
    </r>
    <r>
      <rPr>
        <sz val="10"/>
        <rFont val="Arial"/>
        <family val="2"/>
      </rPr>
      <t xml:space="preserve"> fill in the name of the PI at this subcontract site (e.g., </t>
    </r>
    <r>
      <rPr>
        <b/>
        <sz val="10"/>
        <rFont val="Arial"/>
        <family val="2"/>
      </rPr>
      <t>Chris Meloni</t>
    </r>
    <r>
      <rPr>
        <sz val="10"/>
        <rFont val="Arial"/>
        <family val="2"/>
      </rPr>
      <t>).</t>
    </r>
  </si>
  <si>
    <r>
      <t xml:space="preserve">4) </t>
    </r>
    <r>
      <rPr>
        <b/>
        <sz val="10"/>
        <rFont val="Arial"/>
        <family val="2"/>
      </rPr>
      <t>Indirect costs:</t>
    </r>
    <r>
      <rPr>
        <sz val="10"/>
        <rFont val="Arial"/>
        <family val="2"/>
      </rPr>
      <t xml:space="preserve"> fill in the indirect costs the subcontractee is charging for each year of the project.</t>
    </r>
  </si>
  <si>
    <t>TOTAL SUBCONTRACTOR COSTS</t>
  </si>
  <si>
    <t>COST SHARES</t>
  </si>
  <si>
    <r>
      <t xml:space="preserve">1) </t>
    </r>
    <r>
      <rPr>
        <b/>
        <sz val="10"/>
        <rFont val="Arial"/>
        <family val="2"/>
      </rPr>
      <t>Speedtypes:</t>
    </r>
    <r>
      <rPr>
        <sz val="10"/>
        <rFont val="Arial"/>
        <family val="2"/>
      </rPr>
      <t xml:space="preserve"> Fill in the 5-character speedtype to be used for the cost share funding -- usually a letter plus 4 numbers, (e.g., </t>
    </r>
    <r>
      <rPr>
        <b/>
        <sz val="10"/>
        <rFont val="Arial"/>
        <family val="2"/>
      </rPr>
      <t>P0021</t>
    </r>
    <r>
      <rPr>
        <sz val="10"/>
        <rFont val="Arial"/>
        <family val="2"/>
      </rPr>
      <t>).  CANNOT be a grant speedtype.</t>
    </r>
  </si>
  <si>
    <t>FEATURES OF THE NIH R01 MODULAR BUDGET SPREADSHEETS</t>
  </si>
  <si>
    <t>FORMATTING</t>
  </si>
  <si>
    <r>
      <t xml:space="preserve">PEACH-COLORED CELLS: </t>
    </r>
    <r>
      <rPr>
        <sz val="10"/>
        <rFont val="Arial"/>
        <family val="2"/>
      </rPr>
      <t>indicates this cell can be changed and/or must be completed.  (White cells cannot be changed as they have fixed functions.)</t>
    </r>
  </si>
  <si>
    <r>
      <t>FORMATTING TO PREVENT EXCEEDING TARGET AMOUNTS:</t>
    </r>
    <r>
      <rPr>
        <sz val="10"/>
        <rFont val="Arial"/>
        <family val="2"/>
      </rPr>
      <t xml:space="preserve"> if the costs exceed the Target amounts, the Supplies line turns red.</t>
    </r>
  </si>
  <si>
    <t>DATA VALIDATION</t>
  </si>
  <si>
    <r>
      <t>COST SHARE SPEEDTYPE REQUIRED:</t>
    </r>
    <r>
      <rPr>
        <sz val="10"/>
        <rFont val="Arial"/>
        <family val="2"/>
      </rPr>
      <t xml:space="preserve"> this cell will turn red if a person is listed who is over the cap but the speedtype cell hasn't been filled in.</t>
    </r>
  </si>
  <si>
    <r>
      <t>EQUIPMENT;</t>
    </r>
    <r>
      <rPr>
        <sz val="10"/>
        <rFont val="Arial"/>
        <family val="2"/>
      </rPr>
      <t xml:space="preserve"> because equipment must cost more than $5,000, if you try to enter less than that, you'll get an error message explaining this and telling you to put the item in the Other Expenses section.</t>
    </r>
  </si>
  <si>
    <r>
      <t>ALTERATIONS/RENOVATIONS:</t>
    </r>
    <r>
      <rPr>
        <sz val="10"/>
        <rFont val="Arial"/>
        <family val="2"/>
      </rPr>
      <t xml:space="preserve"> because alternations/renovations costs must exceed $100,000 for this line if you try to enter less than that, you'll get an error message explaining this and telling you to put the item in the Other Expenses section. </t>
    </r>
  </si>
  <si>
    <t>AUTO-FILL FEATURES</t>
  </si>
  <si>
    <r>
      <t>COST-OF-LIVING INCREASE %</t>
    </r>
    <r>
      <rPr>
        <sz val="10"/>
        <rFont val="Arial"/>
        <family val="2"/>
      </rPr>
      <t xml:space="preserve"> once you enter this amount here, this amount is added to all salaries beginning with Year 2.</t>
    </r>
  </si>
  <si>
    <r>
      <t>NIH SALARY CAP COST SHARE:</t>
    </r>
    <r>
      <rPr>
        <sz val="10"/>
        <rFont val="Arial"/>
        <family val="2"/>
      </rPr>
      <t xml:space="preserve"> automatically fills in name and calculates difference between NIH salary cap and their actual salary x the effort percentage.</t>
    </r>
  </si>
  <si>
    <r>
      <t>GRADUATE RESEARCH ASSISTANTS:</t>
    </r>
    <r>
      <rPr>
        <sz val="10"/>
        <rFont val="Arial"/>
        <family val="2"/>
      </rPr>
      <t xml:space="preserve"> if you fill in </t>
    </r>
    <r>
      <rPr>
        <b/>
        <sz val="10"/>
        <rFont val="Arial"/>
        <family val="2"/>
      </rPr>
      <t>GRA</t>
    </r>
    <r>
      <rPr>
        <sz val="10"/>
        <rFont val="Arial"/>
        <family val="2"/>
      </rPr>
      <t xml:space="preserve"> in that column, it automatically sets the fringe % to 0 and fills in the current insurance amount in Year 1, and adds the cost-of-living increase % for Year 2 and above.</t>
    </r>
  </si>
  <si>
    <r>
      <t>GRA TUITION:</t>
    </r>
    <r>
      <rPr>
        <sz val="10"/>
        <rFont val="Arial"/>
        <family val="2"/>
      </rPr>
      <t xml:space="preserve"> automatically calculated by counting the number of GRAs and multiplying it by the tuition amount on the References page.</t>
    </r>
  </si>
  <si>
    <r>
      <t>MULTIPLE SUBCONTRACTS:</t>
    </r>
    <r>
      <rPr>
        <sz val="10"/>
        <rFont val="Arial"/>
        <family val="2"/>
      </rPr>
      <t xml:space="preserve"> allows you to enter up to 5 subcontracts</t>
    </r>
  </si>
  <si>
    <r>
      <t>CALCULATES $25,000 F/A EXCLUSION:</t>
    </r>
    <r>
      <rPr>
        <sz val="10"/>
        <rFont val="Arial"/>
        <family val="2"/>
      </rPr>
      <t xml:space="preserve"> each cell in the </t>
    </r>
    <r>
      <rPr>
        <b/>
        <sz val="10"/>
        <rFont val="Arial"/>
        <family val="2"/>
      </rPr>
      <t>Amount included in F/A</t>
    </r>
    <r>
      <rPr>
        <sz val="10"/>
        <rFont val="Arial"/>
        <family val="2"/>
      </rPr>
      <t xml:space="preserve"> line includes a function to add up that year's amount, any previous year's and will only include the portion(s) less than $25,000.  For example, if the first 3 years were $10,000 each, F/A would be included on all of year's 1 &amp; 2, but only $5,000 in year 3.</t>
    </r>
  </si>
  <si>
    <t>NIH 424 PAGE</t>
  </si>
  <si>
    <r>
      <t>424 R&amp;R ITEMS:</t>
    </r>
    <r>
      <rPr>
        <sz val="10"/>
        <rFont val="Arial"/>
        <family val="2"/>
      </rPr>
      <t xml:space="preserve"> to ensure consistency, this section includes the </t>
    </r>
    <r>
      <rPr>
        <b/>
        <sz val="10"/>
        <rFont val="Arial"/>
        <family val="2"/>
      </rPr>
      <t>Descriptive title</t>
    </r>
    <r>
      <rPr>
        <sz val="10"/>
        <rFont val="Arial"/>
        <family val="2"/>
      </rPr>
      <t xml:space="preserve"> and </t>
    </r>
    <r>
      <rPr>
        <b/>
        <sz val="10"/>
        <rFont val="Arial"/>
        <family val="2"/>
      </rPr>
      <t>Project period</t>
    </r>
    <r>
      <rPr>
        <sz val="10"/>
        <rFont val="Arial"/>
        <family val="2"/>
      </rPr>
      <t xml:space="preserve"> from the first page of this form, and the </t>
    </r>
    <r>
      <rPr>
        <b/>
        <sz val="10"/>
        <rFont val="Arial"/>
        <family val="2"/>
      </rPr>
      <t xml:space="preserve">total federal funds requested </t>
    </r>
    <r>
      <rPr>
        <sz val="10"/>
        <rFont val="Arial"/>
        <family val="2"/>
      </rPr>
      <t xml:space="preserve">and </t>
    </r>
    <r>
      <rPr>
        <b/>
        <sz val="10"/>
        <rFont val="Arial"/>
        <family val="2"/>
      </rPr>
      <t>Total federal and non-federal funds</t>
    </r>
    <r>
      <rPr>
        <sz val="10"/>
        <rFont val="Arial"/>
        <family val="2"/>
      </rPr>
      <t xml:space="preserve"> from the 2nd page, as these are the items where discrepancies typically occur.</t>
    </r>
  </si>
  <si>
    <r>
      <t>MODULAR BUDGET SECTION:</t>
    </r>
    <r>
      <rPr>
        <sz val="10"/>
        <rFont val="Arial"/>
        <family val="2"/>
      </rPr>
      <t xml:space="preserve"> includes all of the dates and amounts for each project period, so you can cut &amp; paste into the 424.</t>
    </r>
  </si>
  <si>
    <t>PCF BUDGET INFO PAGE</t>
  </si>
  <si>
    <r>
      <t>MAIN SHEET BASE:</t>
    </r>
    <r>
      <rPr>
        <sz val="10"/>
        <rFont val="Arial"/>
        <family val="2"/>
      </rPr>
      <t xml:space="preserve"> all calculations are based on the Main Sheet, to ensure that changes made to that sheet are carried through to this one.</t>
    </r>
  </si>
  <si>
    <r>
      <t>PCF BUDGET PAGE INFORMATION:</t>
    </r>
    <r>
      <rPr>
        <sz val="10"/>
        <rFont val="Arial"/>
        <family val="2"/>
      </rPr>
      <t xml:space="preserve"> all of cells on the PCF page are represented here, so you can cut and paste into the PCF for consistency</t>
    </r>
  </si>
  <si>
    <r>
      <t>COST SHARE SPEEDTYPES:</t>
    </r>
    <r>
      <rPr>
        <sz val="10"/>
        <rFont val="Arial"/>
        <family val="2"/>
      </rPr>
      <t xml:space="preserve"> if there are more than one, they are strung together with the speedtype, followed by the person's name)</t>
    </r>
  </si>
  <si>
    <r>
      <t>BUDGET REMARKS:</t>
    </r>
    <r>
      <rPr>
        <sz val="10"/>
        <rFont val="Arial"/>
        <family val="2"/>
      </rPr>
      <t xml:space="preserve"> 1) </t>
    </r>
    <r>
      <rPr>
        <b/>
        <sz val="10"/>
        <rFont val="Arial"/>
        <family val="2"/>
      </rPr>
      <t>NIH cap cost share explanation:</t>
    </r>
    <r>
      <rPr>
        <sz val="10"/>
        <rFont val="Arial"/>
        <family val="2"/>
      </rPr>
      <t xml:space="preserve"> if there are cost shares because of the NIH cap then this section auto-fills with </t>
    </r>
    <r>
      <rPr>
        <b/>
        <sz val="10"/>
        <rFont val="Arial"/>
        <family val="2"/>
      </rPr>
      <t>The cost share is for the difference between the NIH salary cap and the actual salary for</t>
    </r>
    <r>
      <rPr>
        <sz val="10"/>
        <rFont val="Arial"/>
        <family val="2"/>
      </rPr>
      <t xml:space="preserve"> and then fills in the names.  2) </t>
    </r>
    <r>
      <rPr>
        <b/>
        <sz val="10"/>
        <rFont val="Arial"/>
        <family val="2"/>
      </rPr>
      <t>Comments:</t>
    </r>
    <r>
      <rPr>
        <sz val="10"/>
        <rFont val="Arial"/>
        <family val="2"/>
      </rPr>
      <t xml:space="preserve"> if there were any comments filled in at the bottom of the Main Sheet, they are carried over to this section.</t>
    </r>
  </si>
  <si>
    <r>
      <t>SUBCONTRACTS:</t>
    </r>
    <r>
      <rPr>
        <sz val="10"/>
        <rFont val="Arial"/>
        <family val="2"/>
      </rPr>
      <t xml:space="preserve"> if there are subcontracts listed on the Subcontracts page, they are carried over here and are calculated to match the format of the PCF Subcontracts section.</t>
    </r>
  </si>
  <si>
    <t>These contact information used for calculations on the Main Sheet.  This way, they can be changed here without affecting functions on the Main Sheet.</t>
  </si>
  <si>
    <t>INSTRUCTIONS</t>
  </si>
  <si>
    <r>
      <t>COST OF LIVING ALLOWANCE INCREASE %s:</t>
    </r>
    <r>
      <rPr>
        <sz val="10"/>
        <rFont val="Arial"/>
        <family val="2"/>
      </rPr>
      <t xml:space="preserve"> drop-down list, capped at 3%, the NIH maximum for cost-of-living increase percentages.</t>
    </r>
  </si>
  <si>
    <r>
      <t>ANNUAL START/END DATES:</t>
    </r>
    <r>
      <rPr>
        <sz val="10"/>
        <rFont val="Arial"/>
        <family val="2"/>
      </rPr>
      <t xml:space="preserve"> fill in the initial start date and the remaining dates are calculated automatically.</t>
    </r>
  </si>
  <si>
    <t>F/A %s</t>
  </si>
  <si>
    <r>
      <t>F/A PRO-RATED % IN YEAR 1:</t>
    </r>
    <r>
      <rPr>
        <sz val="10"/>
        <rFont val="Arial"/>
        <family val="2"/>
      </rPr>
      <t xml:space="preserve"> based on the start date of the project, the F&amp;A rate will pro-rate depending on how many days to which the 49% rate applies, and how many to which the 50% rate applies.</t>
    </r>
  </si>
  <si>
    <r>
      <t>AUTOMATED PRO-RATING OF FIRST YEAR INTO TWO LINES:</t>
    </r>
    <r>
      <rPr>
        <sz val="10"/>
        <rFont val="Arial"/>
        <family val="2"/>
      </rPr>
      <t xml:space="preserve"> if the user changes the start date to later than 7/1/11, the spreadsheet automatically pro-rates into two lines -- one at 49% and the other at 50%.</t>
    </r>
  </si>
  <si>
    <r>
      <t>ROUNDUP: most</t>
    </r>
    <r>
      <rPr>
        <sz val="10"/>
        <rFont val="Arial"/>
        <family val="2"/>
      </rPr>
      <t xml:space="preserve"> financial cells contain a roundup function that should prevent $1-off totals.</t>
    </r>
  </si>
  <si>
    <r>
      <t>PROJECT TITLE CAP:</t>
    </r>
    <r>
      <rPr>
        <sz val="10"/>
        <rFont val="Arial"/>
        <family val="2"/>
      </rPr>
      <t xml:space="preserve"> if you try to enter more than 82 characters (including spaces), an error message will appear as this is the maximum allowable on the 424.</t>
    </r>
  </si>
  <si>
    <r>
      <t>ADJUSTED SALARY:</t>
    </r>
    <r>
      <rPr>
        <sz val="10"/>
        <rFont val="Arial"/>
        <family val="2"/>
      </rPr>
      <t xml:space="preserve"> any salary over the NIH cap will be adjusted to the current cap</t>
    </r>
  </si>
  <si>
    <r>
      <t xml:space="preserve">2) </t>
    </r>
    <r>
      <rPr>
        <b/>
        <sz val="10"/>
        <rFont val="Arial"/>
        <family val="2"/>
      </rPr>
      <t xml:space="preserve">Project title: </t>
    </r>
    <r>
      <rPr>
        <sz val="10"/>
        <rFont val="Arial"/>
        <family val="0"/>
      </rPr>
      <t>F</t>
    </r>
    <r>
      <rPr>
        <sz val="10"/>
        <rFont val="Arial"/>
        <family val="2"/>
      </rPr>
      <t xml:space="preserve">ill in the title as it will be submitted to the NIH </t>
    </r>
    <r>
      <rPr>
        <b/>
        <sz val="10"/>
        <rFont val="Arial"/>
        <family val="2"/>
      </rPr>
      <t>NO LONGER THAN 82 CHARACTERS</t>
    </r>
    <r>
      <rPr>
        <sz val="10"/>
        <rFont val="Arial"/>
        <family val="2"/>
      </rPr>
      <t xml:space="preserve"> (e.g., </t>
    </r>
    <r>
      <rPr>
        <b/>
        <sz val="10"/>
        <rFont val="Arial"/>
        <family val="2"/>
      </rPr>
      <t>Impact of TB on HIV-infected patients</t>
    </r>
    <r>
      <rPr>
        <sz val="10"/>
        <rFont val="Arial"/>
        <family val="2"/>
      </rPr>
      <t>).</t>
    </r>
  </si>
  <si>
    <r>
      <t xml:space="preserve">3) </t>
    </r>
    <r>
      <rPr>
        <b/>
        <sz val="10"/>
        <rFont val="Arial"/>
        <family val="2"/>
      </rPr>
      <t>COL%:</t>
    </r>
    <r>
      <rPr>
        <sz val="10"/>
        <rFont val="Arial"/>
        <family val="2"/>
      </rPr>
      <t xml:space="preserve"> use the drop-down arrow to the right of this cell to select the cost-of-living allowance increase percentage that will be used (e.g., </t>
    </r>
    <r>
      <rPr>
        <b/>
        <sz val="10"/>
        <rFont val="Arial"/>
        <family val="2"/>
      </rPr>
      <t>3%</t>
    </r>
    <r>
      <rPr>
        <sz val="10"/>
        <rFont val="Arial"/>
        <family val="2"/>
      </rPr>
      <t xml:space="preserve">).  </t>
    </r>
    <r>
      <rPr>
        <b/>
        <sz val="10"/>
        <rFont val="Arial"/>
        <family val="2"/>
      </rPr>
      <t>Note:</t>
    </r>
    <r>
      <rPr>
        <sz val="10"/>
        <rFont val="Arial"/>
        <family val="2"/>
      </rPr>
      <t xml:space="preserve"> standard is 3% and the NIH does not allow more than 3%.</t>
    </r>
  </si>
  <si>
    <r>
      <t xml:space="preserve">4) The </t>
    </r>
    <r>
      <rPr>
        <b/>
        <sz val="10"/>
        <rFont val="Arial"/>
        <family val="2"/>
      </rPr>
      <t>Adj salary</t>
    </r>
    <r>
      <rPr>
        <sz val="10"/>
        <rFont val="Arial"/>
        <family val="2"/>
      </rPr>
      <t xml:space="preserve"> adjusts any salary over the NIH cap to the cap amount.</t>
    </r>
  </si>
  <si>
    <t>MAIN NIH R03 OR R21 MODULAR BUDGET SHEET</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</si>
</sst>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ddd\,\ mmmm\ dd\,\ yyyy"/>
    <numFmt numFmtId="166" formatCode="&quot;$&quot;#,##0.00"/>
    <numFmt numFmtId="167" formatCode="&quot;Yes&quot;;&quot;Yes&quot;;&quot;No&quot;"/>
    <numFmt numFmtId="168" formatCode="&quot;True&quot;;&quot;True&quot;;&quot;False&quot;"/>
    <numFmt numFmtId="169" formatCode="&quot;On&quot;;&quot;On&quot;;&quot;Off&quot;"/>
    <numFmt numFmtId="170" formatCode="[$€-2]\ #,##0.00_);[Red]\([$€-2]\ #,##0.00\)"/>
    <numFmt numFmtId="171" formatCode="&quot;$&quot;#,##0.0_);[Red]\(&quot;$&quot;#,##0.0\)"/>
    <numFmt numFmtId="172" formatCode="_(&quot;$&quot;* #,##0_);_(&quot;$&quot;* \(#,##0\);_(&quot;$&quot;* &quot;-&quot;??_);_(@_)"/>
    <numFmt numFmtId="173" formatCode="_(&quot;$&quot;* #,##0_);_(&quot;$&quot;* \(#,##0\);_(&quot;$&quot;* &quot;-&quot;??"/>
    <numFmt numFmtId="174" formatCode="_(* #,##0.0_);_(* \(#,##0.0\);_(* &quot;-&quot;?_);_(@_)"/>
    <numFmt numFmtId="175" formatCode="0.0000%"/>
    <numFmt numFmtId="176" formatCode="&quot;$&quot;#,##0"/>
    <numFmt numFmtId="177" formatCode="00000"/>
    <numFmt numFmtId="178" formatCode="&quot;$&quot;#,##0.0000000000"/>
    <numFmt numFmtId="179" formatCode="0.0000000000"/>
    <numFmt numFmtId="180" formatCode="m/d/yy;@"/>
    <numFmt numFmtId="181" formatCode="0.0000"/>
    <numFmt numFmtId="182" formatCode="0.000000%"/>
  </numFmts>
  <fonts count="49">
    <font>
      <sz val="10"/>
      <name val="Arial"/>
      <family val="0"/>
    </font>
    <font>
      <sz val="8"/>
      <name val="Arial"/>
      <family val="0"/>
    </font>
    <font>
      <b/>
      <sz val="10"/>
      <name val="Arial"/>
      <family val="2"/>
    </font>
    <font>
      <sz val="9"/>
      <name val="Arial"/>
      <family val="2"/>
    </font>
    <font>
      <b/>
      <sz val="9"/>
      <name val="Arial"/>
      <family val="2"/>
    </font>
    <font>
      <b/>
      <sz val="9"/>
      <color indexed="9"/>
      <name val="Arial"/>
      <family val="2"/>
    </font>
    <font>
      <b/>
      <sz val="8"/>
      <name val="Arial"/>
      <family val="2"/>
    </font>
    <font>
      <b/>
      <sz val="10"/>
      <color indexed="9"/>
      <name val="Arial"/>
      <family val="2"/>
    </font>
    <font>
      <sz val="10"/>
      <color indexed="9"/>
      <name val="Arial"/>
      <family val="2"/>
    </font>
    <font>
      <b/>
      <sz val="12"/>
      <color indexed="9"/>
      <name val="Arial"/>
      <family val="2"/>
    </font>
    <font>
      <sz val="12"/>
      <name val="Arial"/>
      <family val="2"/>
    </font>
    <font>
      <sz val="10"/>
      <color indexed="63"/>
      <name val="Arial"/>
      <family val="2"/>
    </font>
    <font>
      <sz val="9"/>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22"/>
        <bgColor indexed="64"/>
      </patternFill>
    </fill>
    <fill>
      <patternFill patternType="solid">
        <fgColor indexed="47"/>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4"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78">
    <xf numFmtId="0" fontId="0" fillId="0" borderId="0" xfId="0" applyAlignment="1">
      <alignment/>
    </xf>
    <xf numFmtId="2" fontId="0" fillId="0" borderId="0" xfId="0" applyNumberFormat="1" applyAlignment="1">
      <alignment/>
    </xf>
    <xf numFmtId="0" fontId="2" fillId="0" borderId="0" xfId="0" applyFont="1" applyAlignment="1">
      <alignment/>
    </xf>
    <xf numFmtId="6" fontId="3" fillId="0" borderId="0" xfId="0" applyNumberFormat="1" applyFont="1" applyAlignment="1">
      <alignment/>
    </xf>
    <xf numFmtId="0" fontId="3" fillId="0" borderId="0" xfId="0" applyFont="1" applyAlignment="1">
      <alignment/>
    </xf>
    <xf numFmtId="0" fontId="4" fillId="0" borderId="0" xfId="0" applyFont="1" applyAlignment="1">
      <alignment horizontal="center"/>
    </xf>
    <xf numFmtId="0" fontId="4" fillId="0" borderId="0" xfId="0" applyFont="1" applyAlignment="1">
      <alignment/>
    </xf>
    <xf numFmtId="14" fontId="4" fillId="0" borderId="0" xfId="0" applyNumberFormat="1" applyFont="1" applyAlignment="1">
      <alignment horizontal="center"/>
    </xf>
    <xf numFmtId="0" fontId="5" fillId="33" borderId="0" xfId="0" applyFont="1" applyFill="1" applyAlignment="1">
      <alignment horizontal="center"/>
    </xf>
    <xf numFmtId="0" fontId="3" fillId="0" borderId="10" xfId="0" applyFont="1" applyBorder="1" applyAlignment="1">
      <alignment/>
    </xf>
    <xf numFmtId="173" fontId="3" fillId="0" borderId="10" xfId="0" applyNumberFormat="1" applyFont="1" applyBorder="1" applyAlignment="1">
      <alignment horizontal="center"/>
    </xf>
    <xf numFmtId="173" fontId="3" fillId="0" borderId="10" xfId="0" applyNumberFormat="1" applyFont="1" applyBorder="1" applyAlignment="1">
      <alignment/>
    </xf>
    <xf numFmtId="173" fontId="4" fillId="0" borderId="10" xfId="0" applyNumberFormat="1" applyFont="1" applyBorder="1" applyAlignment="1">
      <alignment/>
    </xf>
    <xf numFmtId="0" fontId="4" fillId="34" borderId="10" xfId="0" applyFont="1" applyFill="1" applyBorder="1" applyAlignment="1">
      <alignment horizontal="right"/>
    </xf>
    <xf numFmtId="173" fontId="4" fillId="34" borderId="10" xfId="0" applyNumberFormat="1" applyFont="1" applyFill="1" applyBorder="1" applyAlignment="1">
      <alignment/>
    </xf>
    <xf numFmtId="0" fontId="4" fillId="0" borderId="10" xfId="0" applyFont="1" applyBorder="1" applyAlignment="1">
      <alignment/>
    </xf>
    <xf numFmtId="0" fontId="4" fillId="34" borderId="10" xfId="0" applyFont="1" applyFill="1" applyBorder="1" applyAlignment="1">
      <alignment horizontal="center"/>
    </xf>
    <xf numFmtId="0" fontId="4" fillId="34" borderId="11" xfId="0" applyFont="1" applyFill="1" applyBorder="1" applyAlignment="1">
      <alignment horizontal="right"/>
    </xf>
    <xf numFmtId="173" fontId="4" fillId="0" borderId="11" xfId="0" applyNumberFormat="1" applyFont="1" applyBorder="1" applyAlignment="1">
      <alignment/>
    </xf>
    <xf numFmtId="0" fontId="3" fillId="34" borderId="10" xfId="0" applyFont="1" applyFill="1" applyBorder="1" applyAlignment="1">
      <alignment/>
    </xf>
    <xf numFmtId="49" fontId="3" fillId="0" borderId="10" xfId="0" applyNumberFormat="1" applyFont="1" applyBorder="1" applyAlignment="1">
      <alignment/>
    </xf>
    <xf numFmtId="0" fontId="3" fillId="0" borderId="10" xfId="0" applyNumberFormat="1" applyFont="1" applyBorder="1" applyAlignment="1">
      <alignment/>
    </xf>
    <xf numFmtId="173" fontId="5" fillId="33" borderId="10" xfId="0" applyNumberFormat="1" applyFont="1" applyFill="1" applyBorder="1" applyAlignment="1">
      <alignment/>
    </xf>
    <xf numFmtId="0" fontId="1" fillId="0" borderId="0" xfId="0" applyFont="1" applyAlignment="1">
      <alignment/>
    </xf>
    <xf numFmtId="0" fontId="6" fillId="0" borderId="0" xfId="0" applyFont="1" applyAlignment="1">
      <alignment/>
    </xf>
    <xf numFmtId="173" fontId="4" fillId="34" borderId="10" xfId="0" applyNumberFormat="1" applyFont="1" applyFill="1" applyBorder="1" applyAlignment="1">
      <alignment/>
    </xf>
    <xf numFmtId="0" fontId="5" fillId="33" borderId="0" xfId="0" applyFont="1" applyFill="1" applyAlignment="1">
      <alignment horizontal="right"/>
    </xf>
    <xf numFmtId="173" fontId="5" fillId="33" borderId="10" xfId="0" applyNumberFormat="1" applyFont="1" applyFill="1" applyBorder="1" applyAlignment="1">
      <alignment/>
    </xf>
    <xf numFmtId="0" fontId="5" fillId="33" borderId="0" xfId="0" applyFont="1" applyFill="1" applyAlignment="1">
      <alignment/>
    </xf>
    <xf numFmtId="0" fontId="3" fillId="0" borderId="0" xfId="0" applyFont="1" applyAlignment="1">
      <alignment/>
    </xf>
    <xf numFmtId="0" fontId="4" fillId="34" borderId="0" xfId="0" applyFont="1" applyFill="1" applyAlignment="1">
      <alignment/>
    </xf>
    <xf numFmtId="176" fontId="3" fillId="0" borderId="10" xfId="0" applyNumberFormat="1" applyFont="1" applyBorder="1" applyAlignment="1">
      <alignment/>
    </xf>
    <xf numFmtId="0" fontId="4" fillId="34" borderId="10" xfId="0" applyFont="1" applyFill="1" applyBorder="1" applyAlignment="1">
      <alignment horizontal="right"/>
    </xf>
    <xf numFmtId="0" fontId="4" fillId="0" borderId="0" xfId="0" applyFont="1" applyAlignment="1">
      <alignment horizontal="center"/>
    </xf>
    <xf numFmtId="0" fontId="3" fillId="0" borderId="10" xfId="0" applyFont="1" applyBorder="1" applyAlignment="1">
      <alignment/>
    </xf>
    <xf numFmtId="173" fontId="3" fillId="0" borderId="10" xfId="0" applyNumberFormat="1" applyFont="1" applyBorder="1" applyAlignment="1">
      <alignment/>
    </xf>
    <xf numFmtId="173" fontId="4" fillId="0" borderId="10" xfId="0" applyNumberFormat="1" applyFont="1" applyBorder="1" applyAlignment="1">
      <alignment/>
    </xf>
    <xf numFmtId="0" fontId="4" fillId="0" borderId="0" xfId="0" applyFont="1" applyAlignment="1">
      <alignment/>
    </xf>
    <xf numFmtId="0" fontId="4" fillId="0" borderId="0" xfId="0" applyFont="1" applyBorder="1" applyAlignment="1">
      <alignment horizontal="right"/>
    </xf>
    <xf numFmtId="173" fontId="3" fillId="0" borderId="0" xfId="0" applyNumberFormat="1" applyFont="1" applyBorder="1" applyAlignment="1">
      <alignment/>
    </xf>
    <xf numFmtId="0" fontId="4" fillId="34" borderId="10" xfId="0" applyFont="1" applyFill="1" applyBorder="1" applyAlignment="1">
      <alignment/>
    </xf>
    <xf numFmtId="176" fontId="4" fillId="34" borderId="10" xfId="0" applyNumberFormat="1" applyFont="1" applyFill="1" applyBorder="1" applyAlignment="1">
      <alignment/>
    </xf>
    <xf numFmtId="0" fontId="5" fillId="33" borderId="0" xfId="0" applyFont="1" applyFill="1" applyAlignment="1">
      <alignment horizontal="left"/>
    </xf>
    <xf numFmtId="173" fontId="3" fillId="0" borderId="0" xfId="0" applyNumberFormat="1" applyFont="1" applyAlignment="1">
      <alignment/>
    </xf>
    <xf numFmtId="0" fontId="2" fillId="34" borderId="0" xfId="0" applyFont="1" applyFill="1" applyAlignment="1">
      <alignment/>
    </xf>
    <xf numFmtId="0" fontId="3" fillId="0" borderId="10" xfId="0" applyFont="1" applyBorder="1" applyAlignment="1">
      <alignment horizontal="center"/>
    </xf>
    <xf numFmtId="0" fontId="4" fillId="0" borderId="10" xfId="0" applyFont="1" applyBorder="1" applyAlignment="1">
      <alignment horizontal="right"/>
    </xf>
    <xf numFmtId="14" fontId="4" fillId="0" borderId="10" xfId="0" applyNumberFormat="1" applyFont="1" applyBorder="1" applyAlignment="1">
      <alignment horizontal="center"/>
    </xf>
    <xf numFmtId="0" fontId="4" fillId="34" borderId="11" xfId="0" applyFont="1" applyFill="1" applyBorder="1" applyAlignment="1">
      <alignment horizontal="right"/>
    </xf>
    <xf numFmtId="0" fontId="4" fillId="0" borderId="10" xfId="0" applyFont="1" applyBorder="1" applyAlignment="1">
      <alignment horizontal="right"/>
    </xf>
    <xf numFmtId="0" fontId="3" fillId="0" borderId="10" xfId="0" applyFont="1" applyBorder="1" applyAlignment="1">
      <alignment horizontal="right"/>
    </xf>
    <xf numFmtId="0" fontId="5" fillId="33" borderId="12" xfId="0" applyFont="1" applyFill="1" applyBorder="1" applyAlignment="1">
      <alignment horizontal="left"/>
    </xf>
    <xf numFmtId="0" fontId="10" fillId="0" borderId="0" xfId="0" applyFont="1" applyAlignment="1">
      <alignment/>
    </xf>
    <xf numFmtId="178" fontId="3" fillId="0" borderId="0" xfId="0" applyNumberFormat="1" applyFont="1" applyAlignment="1">
      <alignment/>
    </xf>
    <xf numFmtId="179" fontId="3" fillId="0" borderId="0" xfId="0" applyNumberFormat="1" applyFont="1" applyAlignment="1">
      <alignment/>
    </xf>
    <xf numFmtId="0" fontId="3" fillId="0" borderId="0" xfId="0" applyNumberFormat="1" applyFont="1" applyBorder="1" applyAlignment="1">
      <alignment/>
    </xf>
    <xf numFmtId="2" fontId="3" fillId="34" borderId="10" xfId="0" applyNumberFormat="1" applyFont="1" applyFill="1" applyBorder="1" applyAlignment="1">
      <alignment horizontal="center"/>
    </xf>
    <xf numFmtId="0" fontId="4" fillId="0" borderId="10" xfId="0" applyFont="1" applyFill="1" applyBorder="1" applyAlignment="1">
      <alignment horizontal="center"/>
    </xf>
    <xf numFmtId="173" fontId="4" fillId="34" borderId="13" xfId="0" applyNumberFormat="1" applyFont="1" applyFill="1" applyBorder="1" applyAlignment="1">
      <alignment/>
    </xf>
    <xf numFmtId="0" fontId="4" fillId="0" borderId="11" xfId="0" applyFont="1" applyFill="1" applyBorder="1" applyAlignment="1">
      <alignment horizontal="center"/>
    </xf>
    <xf numFmtId="0" fontId="4" fillId="0" borderId="11" xfId="0" applyFont="1" applyBorder="1" applyAlignment="1">
      <alignment horizontal="right"/>
    </xf>
    <xf numFmtId="176" fontId="4" fillId="0" borderId="10" xfId="0" applyNumberFormat="1" applyFont="1" applyBorder="1" applyAlignment="1">
      <alignment/>
    </xf>
    <xf numFmtId="0" fontId="3" fillId="0" borderId="10" xfId="0" applyFont="1" applyBorder="1" applyAlignment="1">
      <alignment horizontal="left"/>
    </xf>
    <xf numFmtId="10" fontId="3" fillId="0" borderId="10" xfId="0" applyNumberFormat="1" applyFont="1" applyBorder="1" applyAlignment="1">
      <alignment/>
    </xf>
    <xf numFmtId="0" fontId="0" fillId="0" borderId="10" xfId="0" applyBorder="1" applyAlignment="1">
      <alignment/>
    </xf>
    <xf numFmtId="0" fontId="0" fillId="0" borderId="10" xfId="0" applyBorder="1" applyAlignment="1">
      <alignment horizontal="center"/>
    </xf>
    <xf numFmtId="14" fontId="0" fillId="0" borderId="10" xfId="0" applyNumberFormat="1" applyBorder="1" applyAlignment="1">
      <alignment horizontal="center"/>
    </xf>
    <xf numFmtId="176" fontId="0" fillId="0" borderId="10" xfId="0" applyNumberFormat="1" applyBorder="1" applyAlignment="1">
      <alignment/>
    </xf>
    <xf numFmtId="10" fontId="0" fillId="0" borderId="10" xfId="0" applyNumberFormat="1" applyBorder="1" applyAlignment="1">
      <alignment/>
    </xf>
    <xf numFmtId="0" fontId="2" fillId="34" borderId="10" xfId="0" applyFont="1" applyFill="1" applyBorder="1" applyAlignment="1">
      <alignment/>
    </xf>
    <xf numFmtId="0" fontId="2" fillId="34" borderId="10" xfId="0" applyFont="1" applyFill="1" applyBorder="1" applyAlignment="1">
      <alignment horizontal="center"/>
    </xf>
    <xf numFmtId="0" fontId="2" fillId="34" borderId="13" xfId="0" applyFont="1" applyFill="1" applyBorder="1" applyAlignment="1">
      <alignment horizontal="center"/>
    </xf>
    <xf numFmtId="0" fontId="5" fillId="33" borderId="0" xfId="0" applyFont="1" applyFill="1" applyAlignment="1">
      <alignment/>
    </xf>
    <xf numFmtId="176" fontId="3" fillId="0" borderId="10" xfId="0" applyNumberFormat="1" applyFont="1" applyBorder="1" applyAlignment="1">
      <alignment/>
    </xf>
    <xf numFmtId="0" fontId="3" fillId="0" borderId="14" xfId="0" applyFont="1" applyBorder="1" applyAlignment="1">
      <alignment/>
    </xf>
    <xf numFmtId="166" fontId="3" fillId="0" borderId="10" xfId="0" applyNumberFormat="1" applyFont="1" applyBorder="1" applyAlignment="1">
      <alignment/>
    </xf>
    <xf numFmtId="176" fontId="3" fillId="0" borderId="14" xfId="0" applyNumberFormat="1" applyFont="1" applyBorder="1" applyAlignment="1">
      <alignment/>
    </xf>
    <xf numFmtId="0" fontId="5" fillId="0" borderId="0" xfId="0" applyFont="1" applyFill="1" applyAlignment="1">
      <alignment horizontal="center"/>
    </xf>
    <xf numFmtId="0" fontId="5" fillId="33" borderId="10" xfId="0" applyFont="1" applyFill="1" applyBorder="1" applyAlignment="1">
      <alignment horizontal="center"/>
    </xf>
    <xf numFmtId="166" fontId="4" fillId="34" borderId="10" xfId="0" applyNumberFormat="1" applyFont="1" applyFill="1" applyBorder="1" applyAlignment="1">
      <alignment/>
    </xf>
    <xf numFmtId="0" fontId="5" fillId="0" borderId="0" xfId="0" applyFont="1" applyFill="1" applyBorder="1" applyAlignment="1">
      <alignment/>
    </xf>
    <xf numFmtId="0" fontId="5" fillId="33" borderId="0" xfId="0" applyFont="1" applyFill="1" applyBorder="1" applyAlignment="1">
      <alignment horizontal="left"/>
    </xf>
    <xf numFmtId="49" fontId="3" fillId="0" borderId="0" xfId="0" applyNumberFormat="1" applyFont="1" applyAlignment="1">
      <alignment/>
    </xf>
    <xf numFmtId="0" fontId="3" fillId="0" borderId="0" xfId="0" applyNumberFormat="1" applyFont="1" applyAlignment="1">
      <alignment/>
    </xf>
    <xf numFmtId="0" fontId="4" fillId="0" borderId="10" xfId="0" applyFont="1" applyBorder="1" applyAlignment="1">
      <alignment horizontal="center"/>
    </xf>
    <xf numFmtId="0" fontId="3" fillId="0" borderId="0" xfId="0" applyFont="1" applyAlignment="1">
      <alignment horizontal="center"/>
    </xf>
    <xf numFmtId="0" fontId="6" fillId="0" borderId="0" xfId="0" applyFont="1" applyAlignment="1">
      <alignment horizontal="center"/>
    </xf>
    <xf numFmtId="0" fontId="3" fillId="33" borderId="0" xfId="0" applyFont="1" applyFill="1" applyAlignment="1">
      <alignment/>
    </xf>
    <xf numFmtId="176" fontId="3" fillId="0" borderId="10" xfId="0" applyNumberFormat="1" applyFont="1" applyBorder="1" applyAlignment="1">
      <alignment horizontal="center"/>
    </xf>
    <xf numFmtId="0" fontId="2" fillId="0" borderId="10" xfId="0" applyFont="1" applyBorder="1" applyAlignment="1">
      <alignment/>
    </xf>
    <xf numFmtId="14" fontId="0" fillId="0" borderId="10" xfId="0" applyNumberFormat="1" applyBorder="1" applyAlignment="1">
      <alignment/>
    </xf>
    <xf numFmtId="164" fontId="0" fillId="0" borderId="10" xfId="0" applyNumberFormat="1" applyBorder="1" applyAlignment="1">
      <alignment/>
    </xf>
    <xf numFmtId="6" fontId="0" fillId="0" borderId="10" xfId="0" applyNumberFormat="1" applyBorder="1" applyAlignment="1">
      <alignment/>
    </xf>
    <xf numFmtId="0" fontId="12" fillId="0" borderId="0" xfId="0" applyFont="1" applyAlignment="1">
      <alignment/>
    </xf>
    <xf numFmtId="49" fontId="3" fillId="35" borderId="10" xfId="0" applyNumberFormat="1" applyFont="1" applyFill="1" applyBorder="1" applyAlignment="1" applyProtection="1">
      <alignment/>
      <protection locked="0"/>
    </xf>
    <xf numFmtId="172" fontId="3" fillId="35" borderId="10" xfId="0" applyNumberFormat="1" applyFont="1" applyFill="1" applyBorder="1" applyAlignment="1" applyProtection="1">
      <alignment/>
      <protection locked="0"/>
    </xf>
    <xf numFmtId="164" fontId="3" fillId="35" borderId="10" xfId="0" applyNumberFormat="1" applyFont="1" applyFill="1" applyBorder="1" applyAlignment="1" applyProtection="1">
      <alignment/>
      <protection locked="0"/>
    </xf>
    <xf numFmtId="0" fontId="3" fillId="35" borderId="10" xfId="0" applyFont="1" applyFill="1" applyBorder="1" applyAlignment="1" applyProtection="1">
      <alignment horizontal="center"/>
      <protection locked="0"/>
    </xf>
    <xf numFmtId="173" fontId="3" fillId="35" borderId="10" xfId="0" applyNumberFormat="1" applyFont="1" applyFill="1" applyBorder="1" applyAlignment="1" applyProtection="1">
      <alignment/>
      <protection locked="0"/>
    </xf>
    <xf numFmtId="14" fontId="4" fillId="35" borderId="10" xfId="0" applyNumberFormat="1" applyFont="1" applyFill="1" applyBorder="1" applyAlignment="1" applyProtection="1">
      <alignment horizontal="center"/>
      <protection locked="0"/>
    </xf>
    <xf numFmtId="173" fontId="3" fillId="35" borderId="10" xfId="0" applyNumberFormat="1" applyFont="1" applyFill="1" applyBorder="1" applyAlignment="1" applyProtection="1">
      <alignment/>
      <protection locked="0"/>
    </xf>
    <xf numFmtId="0" fontId="9" fillId="0" borderId="0" xfId="0" applyFont="1" applyFill="1" applyAlignment="1">
      <alignment/>
    </xf>
    <xf numFmtId="0" fontId="2" fillId="0" borderId="13" xfId="0" applyFont="1" applyBorder="1" applyAlignment="1">
      <alignment/>
    </xf>
    <xf numFmtId="176" fontId="0" fillId="0" borderId="13" xfId="0" applyNumberFormat="1" applyBorder="1" applyAlignment="1">
      <alignment/>
    </xf>
    <xf numFmtId="0" fontId="3" fillId="0" borderId="10" xfId="0" applyFont="1" applyFill="1" applyBorder="1" applyAlignment="1">
      <alignment horizontal="center"/>
    </xf>
    <xf numFmtId="6" fontId="4" fillId="35" borderId="10" xfId="0" applyNumberFormat="1" applyFont="1" applyFill="1" applyBorder="1" applyAlignment="1" applyProtection="1">
      <alignment/>
      <protection locked="0"/>
    </xf>
    <xf numFmtId="0" fontId="0" fillId="0" borderId="0" xfId="0" applyFill="1" applyAlignment="1">
      <alignment/>
    </xf>
    <xf numFmtId="0" fontId="8" fillId="0" borderId="0" xfId="0" applyFont="1" applyFill="1" applyAlignment="1">
      <alignment/>
    </xf>
    <xf numFmtId="0" fontId="7" fillId="33" borderId="10" xfId="0" applyFont="1" applyFill="1" applyBorder="1" applyAlignment="1">
      <alignment/>
    </xf>
    <xf numFmtId="0" fontId="0" fillId="0" borderId="10" xfId="0" applyFont="1" applyFill="1" applyBorder="1" applyAlignment="1">
      <alignment wrapText="1"/>
    </xf>
    <xf numFmtId="0" fontId="0" fillId="0" borderId="10" xfId="0" applyBorder="1" applyAlignment="1">
      <alignment wrapText="1"/>
    </xf>
    <xf numFmtId="0" fontId="0" fillId="0" borderId="10" xfId="0" applyFill="1" applyBorder="1" applyAlignment="1">
      <alignment wrapText="1"/>
    </xf>
    <xf numFmtId="9" fontId="3" fillId="35" borderId="10" xfId="0" applyNumberFormat="1" applyFont="1" applyFill="1" applyBorder="1" applyAlignment="1" applyProtection="1">
      <alignment/>
      <protection locked="0"/>
    </xf>
    <xf numFmtId="0" fontId="2" fillId="34" borderId="10" xfId="0" applyFont="1" applyFill="1" applyBorder="1" applyAlignment="1">
      <alignment wrapText="1"/>
    </xf>
    <xf numFmtId="0" fontId="0" fillId="0" borderId="10" xfId="0" applyFont="1" applyBorder="1" applyAlignment="1">
      <alignment wrapText="1"/>
    </xf>
    <xf numFmtId="0" fontId="0" fillId="0" borderId="15" xfId="0" applyFont="1" applyFill="1" applyBorder="1" applyAlignment="1">
      <alignment wrapText="1"/>
    </xf>
    <xf numFmtId="0" fontId="0" fillId="0" borderId="15" xfId="0" applyFill="1" applyBorder="1" applyAlignment="1">
      <alignment wrapText="1"/>
    </xf>
    <xf numFmtId="0" fontId="2" fillId="0" borderId="10" xfId="0" applyFont="1" applyFill="1" applyBorder="1" applyAlignment="1">
      <alignment wrapText="1"/>
    </xf>
    <xf numFmtId="0" fontId="2" fillId="0" borderId="10" xfId="0" applyFont="1" applyBorder="1" applyAlignment="1">
      <alignment wrapText="1"/>
    </xf>
    <xf numFmtId="0" fontId="2" fillId="0" borderId="10" xfId="0" applyFont="1" applyBorder="1" applyAlignment="1">
      <alignment vertical="center" wrapText="1"/>
    </xf>
    <xf numFmtId="164" fontId="2" fillId="0" borderId="10" xfId="0" applyNumberFormat="1" applyFont="1" applyFill="1" applyBorder="1" applyAlignment="1">
      <alignment/>
    </xf>
    <xf numFmtId="2" fontId="3" fillId="0" borderId="0" xfId="0" applyNumberFormat="1" applyFont="1" applyAlignment="1">
      <alignment/>
    </xf>
    <xf numFmtId="14" fontId="0" fillId="0" borderId="0" xfId="0" applyNumberFormat="1" applyAlignment="1">
      <alignment/>
    </xf>
    <xf numFmtId="1" fontId="3" fillId="0" borderId="0" xfId="0" applyNumberFormat="1" applyFont="1" applyAlignment="1">
      <alignment/>
    </xf>
    <xf numFmtId="1" fontId="0" fillId="0" borderId="10" xfId="0" applyNumberFormat="1" applyBorder="1" applyAlignment="1">
      <alignment/>
    </xf>
    <xf numFmtId="181" fontId="3" fillId="0" borderId="0" xfId="0" applyNumberFormat="1" applyFont="1" applyAlignment="1">
      <alignment/>
    </xf>
    <xf numFmtId="0" fontId="0" fillId="0" borderId="10" xfId="0" applyNumberFormat="1" applyBorder="1" applyAlignment="1">
      <alignment horizontal="center"/>
    </xf>
    <xf numFmtId="176" fontId="0" fillId="0" borderId="0" xfId="0" applyNumberFormat="1" applyAlignment="1">
      <alignment/>
    </xf>
    <xf numFmtId="14" fontId="4" fillId="34" borderId="10" xfId="0" applyNumberFormat="1" applyFont="1" applyFill="1" applyBorder="1" applyAlignment="1">
      <alignment horizontal="center"/>
    </xf>
    <xf numFmtId="2" fontId="11" fillId="0" borderId="0" xfId="0" applyNumberFormat="1" applyFont="1" applyAlignment="1">
      <alignment/>
    </xf>
    <xf numFmtId="0" fontId="3" fillId="0" borderId="10" xfId="0" applyFont="1" applyFill="1" applyBorder="1" applyAlignment="1" applyProtection="1">
      <alignment horizontal="center"/>
      <protection locked="0"/>
    </xf>
    <xf numFmtId="0" fontId="4" fillId="0" borderId="11" xfId="0" applyFont="1" applyBorder="1" applyAlignment="1">
      <alignment horizontal="right"/>
    </xf>
    <xf numFmtId="0" fontId="4" fillId="0" borderId="16" xfId="0" applyFont="1" applyBorder="1" applyAlignment="1">
      <alignment horizontal="right"/>
    </xf>
    <xf numFmtId="0" fontId="4" fillId="0" borderId="17" xfId="0" applyFont="1" applyBorder="1" applyAlignment="1">
      <alignment horizontal="right"/>
    </xf>
    <xf numFmtId="0" fontId="3" fillId="35" borderId="10" xfId="0" applyFont="1" applyFill="1" applyBorder="1" applyAlignment="1" applyProtection="1">
      <alignment horizontal="left" wrapText="1"/>
      <protection locked="0"/>
    </xf>
    <xf numFmtId="0" fontId="4" fillId="0" borderId="10" xfId="0" applyFont="1" applyBorder="1" applyAlignment="1">
      <alignment horizontal="right"/>
    </xf>
    <xf numFmtId="0" fontId="5" fillId="33" borderId="11" xfId="0" applyFont="1" applyFill="1" applyBorder="1" applyAlignment="1">
      <alignment horizontal="right"/>
    </xf>
    <xf numFmtId="0" fontId="5" fillId="33" borderId="16" xfId="0" applyFont="1" applyFill="1" applyBorder="1" applyAlignment="1">
      <alignment horizontal="right"/>
    </xf>
    <xf numFmtId="0" fontId="5" fillId="33" borderId="17" xfId="0" applyFont="1" applyFill="1" applyBorder="1" applyAlignment="1">
      <alignment horizontal="right"/>
    </xf>
    <xf numFmtId="0" fontId="4" fillId="34" borderId="11" xfId="0" applyFont="1" applyFill="1" applyBorder="1" applyAlignment="1">
      <alignment horizontal="right"/>
    </xf>
    <xf numFmtId="0" fontId="4" fillId="34" borderId="16" xfId="0" applyFont="1" applyFill="1" applyBorder="1" applyAlignment="1">
      <alignment horizontal="right"/>
    </xf>
    <xf numFmtId="0" fontId="4" fillId="34" borderId="17" xfId="0" applyFont="1" applyFill="1" applyBorder="1" applyAlignment="1">
      <alignment horizontal="right"/>
    </xf>
    <xf numFmtId="0" fontId="3" fillId="35" borderId="11" xfId="0" applyFont="1" applyFill="1" applyBorder="1" applyAlignment="1" applyProtection="1">
      <alignment horizontal="left"/>
      <protection locked="0"/>
    </xf>
    <xf numFmtId="0" fontId="3" fillId="35" borderId="16" xfId="0" applyFont="1" applyFill="1" applyBorder="1" applyAlignment="1" applyProtection="1">
      <alignment horizontal="left"/>
      <protection locked="0"/>
    </xf>
    <xf numFmtId="0" fontId="3" fillId="35" borderId="17" xfId="0" applyFont="1" applyFill="1" applyBorder="1" applyAlignment="1" applyProtection="1">
      <alignment horizontal="left"/>
      <protection locked="0"/>
    </xf>
    <xf numFmtId="0" fontId="11" fillId="0" borderId="12" xfId="0" applyFont="1" applyBorder="1" applyAlignment="1">
      <alignment horizontal="left"/>
    </xf>
    <xf numFmtId="0" fontId="11" fillId="0" borderId="18" xfId="0" applyFont="1" applyBorder="1" applyAlignment="1">
      <alignment horizontal="left"/>
    </xf>
    <xf numFmtId="0" fontId="3" fillId="0" borderId="11"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4" fillId="34" borderId="10" xfId="0" applyFont="1" applyFill="1" applyBorder="1" applyAlignment="1">
      <alignment horizontal="center" vertical="center"/>
    </xf>
    <xf numFmtId="0" fontId="4" fillId="34" borderId="10" xfId="0" applyFont="1" applyFill="1" applyBorder="1" applyAlignment="1">
      <alignment horizontal="right"/>
    </xf>
    <xf numFmtId="0" fontId="4" fillId="35" borderId="11" xfId="0" applyFont="1" applyFill="1" applyBorder="1" applyAlignment="1" applyProtection="1">
      <alignment horizontal="left"/>
      <protection locked="0"/>
    </xf>
    <xf numFmtId="0" fontId="4" fillId="35" borderId="16" xfId="0" applyFont="1" applyFill="1" applyBorder="1" applyAlignment="1" applyProtection="1">
      <alignment horizontal="left"/>
      <protection locked="0"/>
    </xf>
    <xf numFmtId="49" fontId="4" fillId="35" borderId="11" xfId="0" applyNumberFormat="1" applyFont="1" applyFill="1" applyBorder="1" applyAlignment="1" applyProtection="1">
      <alignment horizontal="left"/>
      <protection locked="0"/>
    </xf>
    <xf numFmtId="49" fontId="4" fillId="35" borderId="16" xfId="0" applyNumberFormat="1" applyFont="1" applyFill="1" applyBorder="1" applyAlignment="1" applyProtection="1">
      <alignment horizontal="left"/>
      <protection locked="0"/>
    </xf>
    <xf numFmtId="14" fontId="4" fillId="0" borderId="10" xfId="0" applyNumberFormat="1" applyFont="1" applyBorder="1" applyAlignment="1">
      <alignment horizontal="left"/>
    </xf>
    <xf numFmtId="164" fontId="4" fillId="35" borderId="10" xfId="59" applyNumberFormat="1" applyFont="1" applyFill="1" applyBorder="1" applyAlignment="1" applyProtection="1">
      <alignment horizontal="left"/>
      <protection locked="0"/>
    </xf>
    <xf numFmtId="0" fontId="9" fillId="33" borderId="0" xfId="0" applyFont="1" applyFill="1" applyAlignment="1">
      <alignment horizontal="left"/>
    </xf>
    <xf numFmtId="0" fontId="5" fillId="33" borderId="12" xfId="0" applyFont="1" applyFill="1" applyBorder="1" applyAlignment="1">
      <alignment horizontal="left"/>
    </xf>
    <xf numFmtId="0" fontId="3" fillId="35" borderId="10" xfId="0" applyFont="1" applyFill="1" applyBorder="1" applyAlignment="1" applyProtection="1">
      <alignment horizontal="left"/>
      <protection locked="0"/>
    </xf>
    <xf numFmtId="0" fontId="0" fillId="0" borderId="10" xfId="0" applyBorder="1" applyAlignment="1">
      <alignment horizontal="right"/>
    </xf>
    <xf numFmtId="0" fontId="7" fillId="33" borderId="11" xfId="0" applyFont="1" applyFill="1" applyBorder="1" applyAlignment="1">
      <alignment horizontal="left"/>
    </xf>
    <xf numFmtId="0" fontId="7" fillId="33" borderId="16" xfId="0" applyFont="1" applyFill="1" applyBorder="1" applyAlignment="1">
      <alignment horizontal="left"/>
    </xf>
    <xf numFmtId="0" fontId="7" fillId="33" borderId="17" xfId="0" applyFont="1" applyFill="1" applyBorder="1" applyAlignment="1">
      <alignment horizontal="left"/>
    </xf>
    <xf numFmtId="0" fontId="2" fillId="34" borderId="10" xfId="0" applyFont="1" applyFill="1" applyBorder="1" applyAlignment="1">
      <alignment horizontal="right"/>
    </xf>
    <xf numFmtId="49" fontId="0" fillId="0" borderId="10" xfId="0" applyNumberFormat="1" applyBorder="1" applyAlignment="1">
      <alignment horizontal="left" wrapText="1"/>
    </xf>
    <xf numFmtId="14" fontId="0" fillId="0" borderId="10" xfId="0" applyNumberFormat="1" applyBorder="1" applyAlignment="1">
      <alignment horizontal="left"/>
    </xf>
    <xf numFmtId="176" fontId="0" fillId="0" borderId="10" xfId="0" applyNumberFormat="1" applyBorder="1" applyAlignment="1">
      <alignment horizontal="left"/>
    </xf>
    <xf numFmtId="0" fontId="5" fillId="33" borderId="0" xfId="0" applyFont="1" applyFill="1" applyAlignment="1">
      <alignment horizontal="left"/>
    </xf>
    <xf numFmtId="0" fontId="5" fillId="33" borderId="19" xfId="0" applyFont="1" applyFill="1" applyBorder="1" applyAlignment="1">
      <alignment horizontal="left"/>
    </xf>
    <xf numFmtId="0" fontId="5" fillId="33" borderId="20" xfId="0" applyFont="1" applyFill="1" applyBorder="1" applyAlignment="1">
      <alignment horizontal="left"/>
    </xf>
    <xf numFmtId="0" fontId="5" fillId="33" borderId="0" xfId="0" applyFont="1" applyFill="1" applyBorder="1" applyAlignment="1">
      <alignment horizontal="left"/>
    </xf>
    <xf numFmtId="0" fontId="3" fillId="0" borderId="10" xfId="0" applyFont="1" applyBorder="1" applyAlignment="1">
      <alignment horizontal="left"/>
    </xf>
    <xf numFmtId="0" fontId="5" fillId="33" borderId="12" xfId="0" applyFont="1" applyFill="1" applyBorder="1" applyAlignment="1">
      <alignment horizontal="left"/>
    </xf>
    <xf numFmtId="0" fontId="3" fillId="0" borderId="10" xfId="0" applyFont="1" applyBorder="1" applyAlignment="1">
      <alignment horizontal="center"/>
    </xf>
    <xf numFmtId="0" fontId="4" fillId="0" borderId="10" xfId="0" applyFont="1" applyBorder="1" applyAlignment="1">
      <alignment horizontal="center"/>
    </xf>
    <xf numFmtId="14" fontId="7" fillId="33" borderId="12" xfId="0" applyNumberFormat="1" applyFont="1" applyFill="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3">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NIH%20R01%20Modular%20Constant%20Effort%209-18-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
      <sheetName val="SUBCONTRACTS"/>
      <sheetName val="NIH 424 ITEMS"/>
      <sheetName val="PCF BUDGET INFO"/>
      <sheetName val="REFERENCES"/>
      <sheetName val="INSTRUCTIONS"/>
      <sheetName val="FEATURES"/>
    </sheetNames>
    <sheetDataSet>
      <sheetData sheetId="4">
        <row r="5">
          <cell r="B5">
            <v>2202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2:P109"/>
  <sheetViews>
    <sheetView tabSelected="1" zoomScalePageLayoutView="0" workbookViewId="0" topLeftCell="A1">
      <selection activeCell="C28" sqref="C28"/>
    </sheetView>
  </sheetViews>
  <sheetFormatPr defaultColWidth="9.140625" defaultRowHeight="12.75"/>
  <cols>
    <col min="1" max="1" width="25.00390625" style="4" customWidth="1"/>
    <col min="2" max="3" width="11.7109375" style="4" customWidth="1"/>
    <col min="4" max="6" width="10.7109375" style="4" customWidth="1"/>
    <col min="7" max="7" width="1.7109375" style="4" customWidth="1"/>
    <col min="8" max="8" width="10.7109375" style="4" customWidth="1"/>
    <col min="9" max="9" width="8.28125" style="4" customWidth="1"/>
    <col min="10" max="10" width="1.57421875" style="4" customWidth="1"/>
    <col min="11" max="11" width="20.7109375" style="4" customWidth="1"/>
    <col min="12" max="13" width="10.7109375" style="4" customWidth="1"/>
    <col min="14" max="14" width="0.9921875" style="4" customWidth="1"/>
    <col min="15" max="15" width="10.7109375" style="4" customWidth="1"/>
    <col min="16" max="16384" width="9.140625" style="4" customWidth="1"/>
  </cols>
  <sheetData>
    <row r="2" spans="1:16" s="52" customFormat="1" ht="15.75">
      <c r="A2" s="158" t="s">
        <v>208</v>
      </c>
      <c r="B2" s="158"/>
      <c r="C2" s="158"/>
      <c r="D2" s="158"/>
      <c r="E2" s="158"/>
      <c r="F2" s="158"/>
      <c r="G2" s="158"/>
      <c r="H2" s="158"/>
      <c r="I2" s="158"/>
      <c r="J2" s="158"/>
      <c r="K2" s="158"/>
      <c r="L2" s="158"/>
      <c r="M2" s="158"/>
      <c r="N2" s="158"/>
      <c r="O2" s="158"/>
      <c r="P2" s="158"/>
    </row>
    <row r="3" spans="1:11" ht="12">
      <c r="A3" s="13" t="s">
        <v>0</v>
      </c>
      <c r="B3" s="152"/>
      <c r="C3" s="153"/>
      <c r="D3" s="153"/>
      <c r="E3" s="153"/>
      <c r="F3" s="153"/>
      <c r="H3" s="55"/>
      <c r="K3" s="53"/>
    </row>
    <row r="4" spans="1:11" ht="12.75">
      <c r="A4" s="13" t="s">
        <v>1</v>
      </c>
      <c r="B4" s="154"/>
      <c r="C4" s="155"/>
      <c r="D4" s="155"/>
      <c r="E4" s="155"/>
      <c r="F4" s="155"/>
      <c r="H4" s="129"/>
      <c r="K4" s="54"/>
    </row>
    <row r="5" spans="1:11" ht="12">
      <c r="A5" s="13" t="s">
        <v>9</v>
      </c>
      <c r="B5" s="156">
        <f>E8</f>
        <v>41821</v>
      </c>
      <c r="C5" s="156"/>
      <c r="D5" s="156"/>
      <c r="E5" s="156"/>
      <c r="F5" s="156"/>
      <c r="K5" s="93"/>
    </row>
    <row r="6" spans="1:11" ht="12">
      <c r="A6" s="13" t="s">
        <v>10</v>
      </c>
      <c r="B6" s="156">
        <f>F9</f>
        <v>42551</v>
      </c>
      <c r="C6" s="156"/>
      <c r="D6" s="156"/>
      <c r="E6" s="156"/>
      <c r="F6" s="156"/>
      <c r="K6" s="54"/>
    </row>
    <row r="7" spans="1:7" ht="12">
      <c r="A7" s="13" t="s">
        <v>118</v>
      </c>
      <c r="B7" s="157">
        <v>0.03</v>
      </c>
      <c r="C7" s="157"/>
      <c r="D7" s="157"/>
      <c r="E7" s="157"/>
      <c r="F7" s="157"/>
      <c r="G7" s="5"/>
    </row>
    <row r="8" spans="4:15" s="6" customFormat="1" ht="12.75" customHeight="1">
      <c r="D8" s="46" t="s">
        <v>66</v>
      </c>
      <c r="E8" s="99">
        <v>41821</v>
      </c>
      <c r="F8" s="47">
        <f>EDATE(E8,12)</f>
        <v>42186</v>
      </c>
      <c r="G8" s="7"/>
      <c r="K8" s="150" t="s">
        <v>30</v>
      </c>
      <c r="L8" s="128">
        <f>E8</f>
        <v>41821</v>
      </c>
      <c r="M8" s="128">
        <f>F8</f>
        <v>42186</v>
      </c>
      <c r="N8" s="40"/>
      <c r="O8" s="40"/>
    </row>
    <row r="9" spans="4:15" s="6" customFormat="1" ht="12">
      <c r="D9" s="46" t="s">
        <v>67</v>
      </c>
      <c r="E9" s="47">
        <f>F8-1</f>
        <v>42185</v>
      </c>
      <c r="F9" s="47">
        <v>42551</v>
      </c>
      <c r="G9" s="7"/>
      <c r="K9" s="150"/>
      <c r="L9" s="128">
        <f>E9</f>
        <v>42185</v>
      </c>
      <c r="M9" s="128">
        <f>F9</f>
        <v>42551</v>
      </c>
      <c r="N9" s="40"/>
      <c r="O9" s="40"/>
    </row>
    <row r="10" spans="1:16" s="5" customFormat="1" ht="12">
      <c r="A10" s="42" t="s">
        <v>61</v>
      </c>
      <c r="B10" s="8" t="s">
        <v>15</v>
      </c>
      <c r="C10" s="8" t="s">
        <v>6</v>
      </c>
      <c r="D10" s="8" t="s">
        <v>2</v>
      </c>
      <c r="E10" s="8" t="s">
        <v>4</v>
      </c>
      <c r="F10" s="8" t="s">
        <v>5</v>
      </c>
      <c r="G10" s="8"/>
      <c r="H10" s="8" t="s">
        <v>7</v>
      </c>
      <c r="I10" s="16" t="s">
        <v>28</v>
      </c>
      <c r="K10" s="8" t="s">
        <v>35</v>
      </c>
      <c r="L10" s="8" t="s">
        <v>4</v>
      </c>
      <c r="M10" s="8" t="s">
        <v>5</v>
      </c>
      <c r="N10" s="8"/>
      <c r="O10" s="8" t="s">
        <v>7</v>
      </c>
      <c r="P10" s="16" t="s">
        <v>34</v>
      </c>
    </row>
    <row r="11" spans="1:16" ht="12">
      <c r="A11" s="94"/>
      <c r="B11" s="95">
        <v>0</v>
      </c>
      <c r="C11" s="10">
        <f>IF(B11&gt;REFERENCES!B3,REFERENCES!B3,B11)</f>
        <v>0</v>
      </c>
      <c r="D11" s="112">
        <v>0</v>
      </c>
      <c r="E11" s="11">
        <f>ROUNDUP(C11*D11,0)</f>
        <v>0</v>
      </c>
      <c r="F11" s="11">
        <f>ROUNDUP(E11*(1+B7),0)</f>
        <v>0</v>
      </c>
      <c r="G11" s="11"/>
      <c r="H11" s="18">
        <f aca="true" t="shared" si="0" ref="H11:H21">SUM(E11:F11)</f>
        <v>0</v>
      </c>
      <c r="I11" s="56">
        <f aca="true" t="shared" si="1" ref="I11:I20">D11*12</f>
        <v>0</v>
      </c>
      <c r="K11" s="9">
        <f>IF(B11&gt;REFERENCES!B3,A11,"")</f>
      </c>
      <c r="L11" s="11">
        <f aca="true" t="shared" si="2" ref="L11:L20">ROUNDUP(IF(K11="",0,(ROUND(((B11-C11)*D11),0))),0)</f>
        <v>0</v>
      </c>
      <c r="M11" s="11">
        <f>ROUNDUP(L11*(1+B7),0)</f>
        <v>0</v>
      </c>
      <c r="N11" s="11"/>
      <c r="O11" s="18">
        <f aca="true" t="shared" si="3" ref="O11:O21">ROUNDUP(SUM(L11:M11),0)</f>
        <v>0</v>
      </c>
      <c r="P11" s="130"/>
    </row>
    <row r="12" spans="1:16" ht="12">
      <c r="A12" s="94"/>
      <c r="B12" s="95">
        <v>0</v>
      </c>
      <c r="C12" s="10">
        <f>IF(B12&gt;REFERENCES!B3,REFERENCES!B3,B12)</f>
        <v>0</v>
      </c>
      <c r="D12" s="112">
        <v>0</v>
      </c>
      <c r="E12" s="11">
        <f aca="true" t="shared" si="4" ref="E12:E20">ROUNDUP(C12*D12,0)</f>
        <v>0</v>
      </c>
      <c r="F12" s="11">
        <f>ROUNDUP(E12*(1+B7),0)</f>
        <v>0</v>
      </c>
      <c r="G12" s="11"/>
      <c r="H12" s="18">
        <f t="shared" si="0"/>
        <v>0</v>
      </c>
      <c r="I12" s="56">
        <f t="shared" si="1"/>
        <v>0</v>
      </c>
      <c r="K12" s="20">
        <f>IF(B12&gt;REFERENCES!B3,A12,"")</f>
      </c>
      <c r="L12" s="11">
        <f t="shared" si="2"/>
        <v>0</v>
      </c>
      <c r="M12" s="11">
        <f>ROUNDUP(L12*(1+B7),0)</f>
        <v>0</v>
      </c>
      <c r="N12" s="11"/>
      <c r="O12" s="18">
        <f t="shared" si="3"/>
        <v>0</v>
      </c>
      <c r="P12" s="130"/>
    </row>
    <row r="13" spans="1:16" ht="12">
      <c r="A13" s="94"/>
      <c r="B13" s="95">
        <v>0</v>
      </c>
      <c r="C13" s="10">
        <f>IF(B13&gt;REFERENCES!B3,REFERENCES!B3,B13)</f>
        <v>0</v>
      </c>
      <c r="D13" s="112">
        <v>0</v>
      </c>
      <c r="E13" s="11">
        <f t="shared" si="4"/>
        <v>0</v>
      </c>
      <c r="F13" s="11">
        <f>ROUNDUP(E13*(1+B7),0)</f>
        <v>0</v>
      </c>
      <c r="G13" s="11"/>
      <c r="H13" s="18">
        <f t="shared" si="0"/>
        <v>0</v>
      </c>
      <c r="I13" s="56">
        <f t="shared" si="1"/>
        <v>0</v>
      </c>
      <c r="K13" s="21">
        <f>IF(B13&gt;REFERENCES!B3,'MAIN SHEET'!A13,"")</f>
      </c>
      <c r="L13" s="11">
        <f t="shared" si="2"/>
        <v>0</v>
      </c>
      <c r="M13" s="11">
        <f>ROUNDUP(L13*(1+B7),0)</f>
        <v>0</v>
      </c>
      <c r="N13" s="11"/>
      <c r="O13" s="18">
        <f t="shared" si="3"/>
        <v>0</v>
      </c>
      <c r="P13" s="130"/>
    </row>
    <row r="14" spans="1:16" ht="12">
      <c r="A14" s="94"/>
      <c r="B14" s="95">
        <v>0</v>
      </c>
      <c r="C14" s="10">
        <f>IF(B14&gt;REFERENCES!B3,REFERENCES!B3,B14)</f>
        <v>0</v>
      </c>
      <c r="D14" s="112">
        <v>0</v>
      </c>
      <c r="E14" s="11">
        <f t="shared" si="4"/>
        <v>0</v>
      </c>
      <c r="F14" s="11">
        <f>ROUNDUP(E14*(1+B7),0)</f>
        <v>0</v>
      </c>
      <c r="G14" s="11"/>
      <c r="H14" s="18">
        <f t="shared" si="0"/>
        <v>0</v>
      </c>
      <c r="I14" s="56">
        <f t="shared" si="1"/>
        <v>0</v>
      </c>
      <c r="J14" s="3"/>
      <c r="K14" s="21">
        <f>IF(B14&gt;REFERENCES!B3,'MAIN SHEET'!A14,"")</f>
      </c>
      <c r="L14" s="11">
        <f t="shared" si="2"/>
        <v>0</v>
      </c>
      <c r="M14" s="11">
        <f>ROUNDUP(L14*(1+B7),0)</f>
        <v>0</v>
      </c>
      <c r="N14" s="11"/>
      <c r="O14" s="18">
        <f t="shared" si="3"/>
        <v>0</v>
      </c>
      <c r="P14" s="130"/>
    </row>
    <row r="15" spans="1:16" ht="12">
      <c r="A15" s="94"/>
      <c r="B15" s="95">
        <v>0</v>
      </c>
      <c r="C15" s="10">
        <f>IF(B15&gt;REFERENCES!B3,REFERENCES!B3,B15)</f>
        <v>0</v>
      </c>
      <c r="D15" s="112">
        <v>0</v>
      </c>
      <c r="E15" s="11">
        <f t="shared" si="4"/>
        <v>0</v>
      </c>
      <c r="F15" s="11">
        <f>ROUNDUP(E15*(1+B7),0)</f>
        <v>0</v>
      </c>
      <c r="G15" s="11"/>
      <c r="H15" s="18">
        <f t="shared" si="0"/>
        <v>0</v>
      </c>
      <c r="I15" s="56">
        <f t="shared" si="1"/>
        <v>0</v>
      </c>
      <c r="K15" s="21">
        <f>IF(B15&gt;REFERENCES!B3,'MAIN SHEET'!A15,"")</f>
      </c>
      <c r="L15" s="11">
        <f t="shared" si="2"/>
        <v>0</v>
      </c>
      <c r="M15" s="11">
        <f>ROUNDUP(L15*(1+B7),0)</f>
        <v>0</v>
      </c>
      <c r="N15" s="11"/>
      <c r="O15" s="18">
        <f t="shared" si="3"/>
        <v>0</v>
      </c>
      <c r="P15" s="130"/>
    </row>
    <row r="16" spans="1:16" ht="12">
      <c r="A16" s="94"/>
      <c r="B16" s="95"/>
      <c r="C16" s="10">
        <f>IF(B16&gt;REFERENCES!B3,REFERENCES!B3,B16)</f>
        <v>0</v>
      </c>
      <c r="D16" s="112"/>
      <c r="E16" s="11">
        <f t="shared" si="4"/>
        <v>0</v>
      </c>
      <c r="F16" s="11">
        <f>ROUNDUP(E16*(1+B7),0)</f>
        <v>0</v>
      </c>
      <c r="G16" s="11"/>
      <c r="H16" s="18">
        <f t="shared" si="0"/>
        <v>0</v>
      </c>
      <c r="I16" s="56">
        <f t="shared" si="1"/>
        <v>0</v>
      </c>
      <c r="K16" s="21">
        <f>IF(B16&gt;REFERENCES!B3,'MAIN SHEET'!A16,"")</f>
      </c>
      <c r="L16" s="11">
        <f t="shared" si="2"/>
        <v>0</v>
      </c>
      <c r="M16" s="11">
        <f>ROUNDUP(L16*(1+B7),0)</f>
        <v>0</v>
      </c>
      <c r="N16" s="11"/>
      <c r="O16" s="18">
        <f t="shared" si="3"/>
        <v>0</v>
      </c>
      <c r="P16" s="130"/>
    </row>
    <row r="17" spans="1:16" ht="12">
      <c r="A17" s="94"/>
      <c r="B17" s="95"/>
      <c r="C17" s="10">
        <f>IF(B17&gt;REFERENCES!B3,REFERENCES!B3,B17)</f>
        <v>0</v>
      </c>
      <c r="D17" s="112"/>
      <c r="E17" s="11">
        <f t="shared" si="4"/>
        <v>0</v>
      </c>
      <c r="F17" s="11">
        <f>ROUNDUP(E17*(1+B7),0)</f>
        <v>0</v>
      </c>
      <c r="G17" s="11"/>
      <c r="H17" s="18">
        <f t="shared" si="0"/>
        <v>0</v>
      </c>
      <c r="I17" s="56">
        <f t="shared" si="1"/>
        <v>0</v>
      </c>
      <c r="K17" s="21">
        <f>IF(B17&gt;REFERENCES!B3,'MAIN SHEET'!A17,"")</f>
      </c>
      <c r="L17" s="11">
        <f t="shared" si="2"/>
        <v>0</v>
      </c>
      <c r="M17" s="11">
        <f>ROUNDUP(L17*(1+B7),0)</f>
        <v>0</v>
      </c>
      <c r="N17" s="11"/>
      <c r="O17" s="18">
        <f t="shared" si="3"/>
        <v>0</v>
      </c>
      <c r="P17" s="130"/>
    </row>
    <row r="18" spans="1:16" ht="12">
      <c r="A18" s="94"/>
      <c r="B18" s="95"/>
      <c r="C18" s="10">
        <f>IF(B18&gt;REFERENCES!B3,REFERENCES!B3,B18)</f>
        <v>0</v>
      </c>
      <c r="D18" s="112"/>
      <c r="E18" s="11">
        <f t="shared" si="4"/>
        <v>0</v>
      </c>
      <c r="F18" s="11">
        <f>ROUNDUP(E18*(1+B7),0)</f>
        <v>0</v>
      </c>
      <c r="G18" s="11"/>
      <c r="H18" s="18">
        <f t="shared" si="0"/>
        <v>0</v>
      </c>
      <c r="I18" s="56">
        <f t="shared" si="1"/>
        <v>0</v>
      </c>
      <c r="K18" s="21">
        <f>IF(B18&gt;REFERENCES!B3,'MAIN SHEET'!A18,"")</f>
      </c>
      <c r="L18" s="11">
        <f t="shared" si="2"/>
        <v>0</v>
      </c>
      <c r="M18" s="11">
        <f>ROUNDUP(L18*(1+B7),0)</f>
        <v>0</v>
      </c>
      <c r="N18" s="11"/>
      <c r="O18" s="18">
        <f t="shared" si="3"/>
        <v>0</v>
      </c>
      <c r="P18" s="130"/>
    </row>
    <row r="19" spans="1:16" ht="12">
      <c r="A19" s="94"/>
      <c r="B19" s="95"/>
      <c r="C19" s="10">
        <f>IF(B19&gt;REFERENCES!B3,REFERENCES!B3,B19)</f>
        <v>0</v>
      </c>
      <c r="D19" s="112"/>
      <c r="E19" s="11">
        <f t="shared" si="4"/>
        <v>0</v>
      </c>
      <c r="F19" s="11">
        <f>ROUNDUP(E19*(1+B7),0)</f>
        <v>0</v>
      </c>
      <c r="G19" s="11"/>
      <c r="H19" s="18">
        <f t="shared" si="0"/>
        <v>0</v>
      </c>
      <c r="I19" s="56">
        <f t="shared" si="1"/>
        <v>0</v>
      </c>
      <c r="K19" s="21">
        <f>IF(B19&gt;REFERENCES!B3,'MAIN SHEET'!A19,"")</f>
      </c>
      <c r="L19" s="11">
        <f t="shared" si="2"/>
        <v>0</v>
      </c>
      <c r="M19" s="11">
        <f>ROUNDUP(L19*(1+B7),0)</f>
        <v>0</v>
      </c>
      <c r="N19" s="11"/>
      <c r="O19" s="18">
        <f t="shared" si="3"/>
        <v>0</v>
      </c>
      <c r="P19" s="130"/>
    </row>
    <row r="20" spans="1:16" ht="12">
      <c r="A20" s="94"/>
      <c r="B20" s="95"/>
      <c r="C20" s="10">
        <f>IF(B20&gt;REFERENCES!B3,REFERENCES!B3,B20)</f>
        <v>0</v>
      </c>
      <c r="D20" s="112"/>
      <c r="E20" s="11">
        <f t="shared" si="4"/>
        <v>0</v>
      </c>
      <c r="F20" s="11">
        <f>ROUNDUP(E20*(1+B7),0)</f>
        <v>0</v>
      </c>
      <c r="G20" s="11"/>
      <c r="H20" s="18">
        <f t="shared" si="0"/>
        <v>0</v>
      </c>
      <c r="I20" s="56">
        <f t="shared" si="1"/>
        <v>0</v>
      </c>
      <c r="K20" s="21">
        <f>IF(B20&gt;REFERENCES!B3,'MAIN SHEET'!A20,"")</f>
      </c>
      <c r="L20" s="11">
        <f t="shared" si="2"/>
        <v>0</v>
      </c>
      <c r="M20" s="11">
        <f>ROUNDUP(L20*(1+B7),0)</f>
        <v>0</v>
      </c>
      <c r="N20" s="11"/>
      <c r="O20" s="18">
        <f t="shared" si="3"/>
        <v>0</v>
      </c>
      <c r="P20" s="97"/>
    </row>
    <row r="21" spans="1:16" s="6" customFormat="1" ht="12">
      <c r="A21" s="139" t="s">
        <v>11</v>
      </c>
      <c r="B21" s="140"/>
      <c r="C21" s="140"/>
      <c r="D21" s="141"/>
      <c r="E21" s="14">
        <f>SUM(E11:E20)</f>
        <v>0</v>
      </c>
      <c r="F21" s="14">
        <f>SUM(F11:F20)</f>
        <v>0</v>
      </c>
      <c r="G21" s="14"/>
      <c r="H21" s="14">
        <f t="shared" si="0"/>
        <v>0</v>
      </c>
      <c r="K21" s="17" t="s">
        <v>11</v>
      </c>
      <c r="L21" s="14">
        <f>ROUNDUP(SUM(L11:L20),0)</f>
        <v>0</v>
      </c>
      <c r="M21" s="14">
        <f>ROUNDUP(SUM(M11:M20),0)</f>
        <v>0</v>
      </c>
      <c r="N21" s="14"/>
      <c r="O21" s="14">
        <f t="shared" si="3"/>
        <v>0</v>
      </c>
      <c r="P21" s="5"/>
    </row>
    <row r="22" spans="1:16" s="5" customFormat="1" ht="12">
      <c r="A22" s="42" t="s">
        <v>12</v>
      </c>
      <c r="B22" s="8"/>
      <c r="C22" s="8" t="s">
        <v>64</v>
      </c>
      <c r="D22" s="8" t="s">
        <v>13</v>
      </c>
      <c r="E22" s="8" t="s">
        <v>4</v>
      </c>
      <c r="F22" s="8" t="s">
        <v>5</v>
      </c>
      <c r="G22" s="8"/>
      <c r="H22" s="8" t="s">
        <v>7</v>
      </c>
      <c r="K22" s="8" t="s">
        <v>12</v>
      </c>
      <c r="L22" s="8" t="s">
        <v>4</v>
      </c>
      <c r="M22" s="8" t="s">
        <v>5</v>
      </c>
      <c r="N22" s="8"/>
      <c r="O22" s="8" t="s">
        <v>7</v>
      </c>
      <c r="P22" s="16" t="s">
        <v>34</v>
      </c>
    </row>
    <row r="23" spans="1:16" ht="12">
      <c r="A23" s="147">
        <f>IF(ISBLANK(A11),"",A11)</f>
      </c>
      <c r="B23" s="149"/>
      <c r="C23" s="97"/>
      <c r="D23" s="96">
        <f>IF(C23="GRA",0,REFERENCES!B4)</f>
        <v>0.285</v>
      </c>
      <c r="E23" s="11">
        <f>ROUNDUP(IF(C23="GRA",'[1]REFERENCES'!B5,E11*D23),0)</f>
        <v>0</v>
      </c>
      <c r="F23" s="11">
        <f>ROUNDUP(IF(C23="GRA",E23*(1+B7),F11*D23),0)</f>
        <v>0</v>
      </c>
      <c r="G23" s="9"/>
      <c r="H23" s="12">
        <f aca="true" t="shared" si="5" ref="H23:H33">SUM(E23:F23)</f>
        <v>0</v>
      </c>
      <c r="K23" s="21">
        <f>IF(ISBLANK(K11),"",K11)</f>
      </c>
      <c r="L23" s="11">
        <f aca="true" t="shared" si="6" ref="L23:L32">ROUNDUP(L11*D23,0)</f>
        <v>0</v>
      </c>
      <c r="M23" s="11">
        <f aca="true" t="shared" si="7" ref="M23:M32">ROUNDUP(M11*D23,0)</f>
        <v>0</v>
      </c>
      <c r="N23" s="9"/>
      <c r="O23" s="12">
        <f aca="true" t="shared" si="8" ref="O23:O33">ROUNDUP(SUM(L23:M23),0)</f>
        <v>0</v>
      </c>
      <c r="P23" s="104">
        <f>IF(ISBLANK(P11),"",P11)</f>
      </c>
    </row>
    <row r="24" spans="1:16" ht="12">
      <c r="A24" s="147">
        <f aca="true" t="shared" si="9" ref="A24:A32">IF(ISBLANK(A12),"",A12)</f>
      </c>
      <c r="B24" s="149"/>
      <c r="C24" s="97"/>
      <c r="D24" s="96">
        <f>IF(C24="GRA",0,REFERENCES!B4)</f>
        <v>0.285</v>
      </c>
      <c r="E24" s="11">
        <f>ROUNDUP(IF(C24="GRA",'[1]REFERENCES'!B5,E12*D24),0)</f>
        <v>0</v>
      </c>
      <c r="F24" s="11">
        <f>ROUNDUP(IF(C24="GRA",E24*(1+B7),F12*D24),0)</f>
        <v>0</v>
      </c>
      <c r="G24" s="9"/>
      <c r="H24" s="12">
        <f t="shared" si="5"/>
        <v>0</v>
      </c>
      <c r="K24" s="21">
        <f aca="true" t="shared" si="10" ref="K24:K32">IF(ISBLANK(K12),"",K12)</f>
      </c>
      <c r="L24" s="11">
        <f t="shared" si="6"/>
        <v>0</v>
      </c>
      <c r="M24" s="11">
        <f t="shared" si="7"/>
        <v>0</v>
      </c>
      <c r="N24" s="9"/>
      <c r="O24" s="12">
        <f t="shared" si="8"/>
        <v>0</v>
      </c>
      <c r="P24" s="104">
        <f aca="true" t="shared" si="11" ref="P24:P32">IF(ISBLANK(P12),"",P12)</f>
      </c>
    </row>
    <row r="25" spans="1:16" ht="12">
      <c r="A25" s="147">
        <f t="shared" si="9"/>
      </c>
      <c r="B25" s="149"/>
      <c r="C25" s="97"/>
      <c r="D25" s="96">
        <f>IF(C25="GRA",0,REFERENCES!B4)</f>
        <v>0.285</v>
      </c>
      <c r="E25" s="11">
        <f>ROUNDUP(IF(C25="GRA",'[1]REFERENCES'!B5,E13*D25),0)</f>
        <v>0</v>
      </c>
      <c r="F25" s="11">
        <f>ROUNDUP(IF(C25="GRA",E25*(1+B7),F13*D25),0)</f>
        <v>0</v>
      </c>
      <c r="G25" s="9"/>
      <c r="H25" s="12">
        <f t="shared" si="5"/>
        <v>0</v>
      </c>
      <c r="K25" s="21">
        <f t="shared" si="10"/>
      </c>
      <c r="L25" s="11">
        <f t="shared" si="6"/>
        <v>0</v>
      </c>
      <c r="M25" s="11">
        <f t="shared" si="7"/>
        <v>0</v>
      </c>
      <c r="N25" s="9"/>
      <c r="O25" s="12">
        <f t="shared" si="8"/>
        <v>0</v>
      </c>
      <c r="P25" s="104">
        <f t="shared" si="11"/>
      </c>
    </row>
    <row r="26" spans="1:16" ht="12">
      <c r="A26" s="147">
        <f t="shared" si="9"/>
      </c>
      <c r="B26" s="149"/>
      <c r="C26" s="97"/>
      <c r="D26" s="96">
        <f>IF(C26="GRA",0,REFERENCES!B4)</f>
        <v>0.285</v>
      </c>
      <c r="E26" s="11">
        <f>ROUNDUP(IF(C26="GRA",'[1]REFERENCES'!B5,E14*D26),0)</f>
        <v>0</v>
      </c>
      <c r="F26" s="11">
        <f>ROUNDUP(IF(C26="GRA",E26*(1+B7),F14*D26),0)</f>
        <v>0</v>
      </c>
      <c r="G26" s="9"/>
      <c r="H26" s="12">
        <f t="shared" si="5"/>
        <v>0</v>
      </c>
      <c r="K26" s="21">
        <f t="shared" si="10"/>
      </c>
      <c r="L26" s="11">
        <f t="shared" si="6"/>
        <v>0</v>
      </c>
      <c r="M26" s="11">
        <f t="shared" si="7"/>
        <v>0</v>
      </c>
      <c r="N26" s="9"/>
      <c r="O26" s="12">
        <f t="shared" si="8"/>
        <v>0</v>
      </c>
      <c r="P26" s="104">
        <f t="shared" si="11"/>
      </c>
    </row>
    <row r="27" spans="1:16" ht="12">
      <c r="A27" s="147">
        <f t="shared" si="9"/>
      </c>
      <c r="B27" s="149"/>
      <c r="C27" s="97"/>
      <c r="D27" s="96">
        <f>IF(C27="GRA",0,REFERENCES!B4)</f>
        <v>0.285</v>
      </c>
      <c r="E27" s="11">
        <f>ROUNDUP(IF(C27="GRA",'[1]REFERENCES'!B5,E15*D27),0)</f>
        <v>0</v>
      </c>
      <c r="F27" s="11">
        <f>ROUNDUP(IF(C27="GRA",E27*(1+B7),F15*D27),0)</f>
        <v>0</v>
      </c>
      <c r="G27" s="9"/>
      <c r="H27" s="12">
        <f t="shared" si="5"/>
        <v>0</v>
      </c>
      <c r="K27" s="21">
        <f t="shared" si="10"/>
      </c>
      <c r="L27" s="11">
        <f t="shared" si="6"/>
        <v>0</v>
      </c>
      <c r="M27" s="11">
        <f t="shared" si="7"/>
        <v>0</v>
      </c>
      <c r="N27" s="9"/>
      <c r="O27" s="12">
        <f t="shared" si="8"/>
        <v>0</v>
      </c>
      <c r="P27" s="104">
        <f t="shared" si="11"/>
      </c>
    </row>
    <row r="28" spans="1:16" ht="12">
      <c r="A28" s="147">
        <f t="shared" si="9"/>
      </c>
      <c r="B28" s="149"/>
      <c r="C28" s="97"/>
      <c r="D28" s="96">
        <f>IF(C28="GRA",0,REFERENCES!B4)</f>
        <v>0.285</v>
      </c>
      <c r="E28" s="11">
        <f>ROUNDUP(IF(C28="GRA",'[1]REFERENCES'!B5,E16*D28),0)</f>
        <v>0</v>
      </c>
      <c r="F28" s="11">
        <f>ROUNDUP(IF(C28="GRA",E28*(1+B7),F16*D28),0)</f>
        <v>0</v>
      </c>
      <c r="G28" s="9"/>
      <c r="H28" s="12">
        <f t="shared" si="5"/>
        <v>0</v>
      </c>
      <c r="K28" s="21">
        <f t="shared" si="10"/>
      </c>
      <c r="L28" s="11">
        <f t="shared" si="6"/>
        <v>0</v>
      </c>
      <c r="M28" s="11">
        <f t="shared" si="7"/>
        <v>0</v>
      </c>
      <c r="N28" s="9"/>
      <c r="O28" s="12">
        <f t="shared" si="8"/>
        <v>0</v>
      </c>
      <c r="P28" s="104">
        <f t="shared" si="11"/>
      </c>
    </row>
    <row r="29" spans="1:16" ht="12">
      <c r="A29" s="147">
        <f t="shared" si="9"/>
      </c>
      <c r="B29" s="149"/>
      <c r="C29" s="97"/>
      <c r="D29" s="96">
        <f>IF(C29="GRA",0,REFERENCES!B4)</f>
        <v>0.285</v>
      </c>
      <c r="E29" s="11">
        <f>ROUNDUP(IF(C29="GRA",'[1]REFERENCES'!B5,E17*D29),0)</f>
        <v>0</v>
      </c>
      <c r="F29" s="11">
        <f>ROUNDUP(IF(C29="GRA",E29*(1+B7),F17*D29),0)</f>
        <v>0</v>
      </c>
      <c r="G29" s="9"/>
      <c r="H29" s="12">
        <f t="shared" si="5"/>
        <v>0</v>
      </c>
      <c r="K29" s="21">
        <f t="shared" si="10"/>
      </c>
      <c r="L29" s="11">
        <f t="shared" si="6"/>
        <v>0</v>
      </c>
      <c r="M29" s="11">
        <f t="shared" si="7"/>
        <v>0</v>
      </c>
      <c r="N29" s="9"/>
      <c r="O29" s="12">
        <f t="shared" si="8"/>
        <v>0</v>
      </c>
      <c r="P29" s="104">
        <f t="shared" si="11"/>
      </c>
    </row>
    <row r="30" spans="1:16" ht="12">
      <c r="A30" s="147">
        <f t="shared" si="9"/>
      </c>
      <c r="B30" s="149"/>
      <c r="C30" s="97"/>
      <c r="D30" s="96">
        <f>IF(C30="GRA",0,REFERENCES!B4)</f>
        <v>0.285</v>
      </c>
      <c r="E30" s="11">
        <f>ROUNDUP(IF(C30="GRA",'[1]REFERENCES'!B5,E18*D30),0)</f>
        <v>0</v>
      </c>
      <c r="F30" s="11">
        <f>ROUNDUP(IF(C30="GRA",E30*(1+B7),F18*D30),0)</f>
        <v>0</v>
      </c>
      <c r="G30" s="9"/>
      <c r="H30" s="12">
        <f t="shared" si="5"/>
        <v>0</v>
      </c>
      <c r="K30" s="21">
        <f t="shared" si="10"/>
      </c>
      <c r="L30" s="11">
        <f t="shared" si="6"/>
        <v>0</v>
      </c>
      <c r="M30" s="11">
        <f t="shared" si="7"/>
        <v>0</v>
      </c>
      <c r="N30" s="9"/>
      <c r="O30" s="12">
        <f t="shared" si="8"/>
        <v>0</v>
      </c>
      <c r="P30" s="104">
        <f t="shared" si="11"/>
      </c>
    </row>
    <row r="31" spans="1:16" ht="12">
      <c r="A31" s="147">
        <f t="shared" si="9"/>
      </c>
      <c r="B31" s="149"/>
      <c r="C31" s="97"/>
      <c r="D31" s="96">
        <f>IF(C31="GRA",0,REFERENCES!B4)</f>
        <v>0.285</v>
      </c>
      <c r="E31" s="11">
        <f>ROUNDUP(IF(C31="GRA",'[1]REFERENCES'!B5,E19*D31),0)</f>
        <v>0</v>
      </c>
      <c r="F31" s="11">
        <f>ROUNDUP(IF(C31="GRA",E31*(1+B7),F19*D31),0)</f>
        <v>0</v>
      </c>
      <c r="G31" s="9"/>
      <c r="H31" s="12">
        <f t="shared" si="5"/>
        <v>0</v>
      </c>
      <c r="K31" s="21">
        <f t="shared" si="10"/>
      </c>
      <c r="L31" s="11">
        <f t="shared" si="6"/>
        <v>0</v>
      </c>
      <c r="M31" s="11">
        <f t="shared" si="7"/>
        <v>0</v>
      </c>
      <c r="N31" s="9"/>
      <c r="O31" s="12">
        <f t="shared" si="8"/>
        <v>0</v>
      </c>
      <c r="P31" s="104">
        <f t="shared" si="11"/>
      </c>
    </row>
    <row r="32" spans="1:16" ht="12">
      <c r="A32" s="147">
        <f t="shared" si="9"/>
      </c>
      <c r="B32" s="149"/>
      <c r="C32" s="97"/>
      <c r="D32" s="96">
        <f>IF(C32="GRA",0,REFERENCES!B4)</f>
        <v>0.285</v>
      </c>
      <c r="E32" s="11">
        <f>ROUNDUP(IF(C32="GRA",'[1]REFERENCES'!B5,E20*D32),0)</f>
        <v>0</v>
      </c>
      <c r="F32" s="11">
        <f>ROUNDUP(IF(C32="GRA",E32*(1+B7),F20*D32),0)</f>
        <v>0</v>
      </c>
      <c r="G32" s="9"/>
      <c r="H32" s="12">
        <f t="shared" si="5"/>
        <v>0</v>
      </c>
      <c r="K32" s="21">
        <f t="shared" si="10"/>
      </c>
      <c r="L32" s="11">
        <f t="shared" si="6"/>
        <v>0</v>
      </c>
      <c r="M32" s="11">
        <f t="shared" si="7"/>
        <v>0</v>
      </c>
      <c r="N32" s="9"/>
      <c r="O32" s="12">
        <f t="shared" si="8"/>
        <v>0</v>
      </c>
      <c r="P32" s="104">
        <f t="shared" si="11"/>
      </c>
    </row>
    <row r="33" spans="1:15" s="6" customFormat="1" ht="12">
      <c r="A33" s="139" t="s">
        <v>11</v>
      </c>
      <c r="B33" s="140"/>
      <c r="C33" s="140"/>
      <c r="D33" s="141"/>
      <c r="E33" s="14">
        <f>SUM(E23:E32)</f>
        <v>0</v>
      </c>
      <c r="F33" s="14">
        <f>SUM(F23:F32)</f>
        <v>0</v>
      </c>
      <c r="G33" s="14"/>
      <c r="H33" s="14">
        <f t="shared" si="5"/>
        <v>0</v>
      </c>
      <c r="K33" s="17" t="s">
        <v>11</v>
      </c>
      <c r="L33" s="14">
        <f>ROUNDUP(SUM(L23:L32),0)</f>
        <v>0</v>
      </c>
      <c r="M33" s="14">
        <f>ROUNDUP(SUM(M23:M32),0)</f>
        <v>0</v>
      </c>
      <c r="N33" s="14"/>
      <c r="O33" s="14">
        <f t="shared" si="8"/>
        <v>0</v>
      </c>
    </row>
    <row r="34" spans="1:8" s="5" customFormat="1" ht="12">
      <c r="A34" s="42" t="s">
        <v>16</v>
      </c>
      <c r="B34" s="8"/>
      <c r="C34" s="8"/>
      <c r="D34" s="8"/>
      <c r="E34" s="8" t="s">
        <v>4</v>
      </c>
      <c r="F34" s="8" t="s">
        <v>5</v>
      </c>
      <c r="G34" s="8"/>
      <c r="H34" s="8" t="s">
        <v>7</v>
      </c>
    </row>
    <row r="35" spans="1:8" ht="12">
      <c r="A35" s="142"/>
      <c r="B35" s="143"/>
      <c r="C35" s="143"/>
      <c r="D35" s="144"/>
      <c r="E35" s="98"/>
      <c r="F35" s="98"/>
      <c r="G35" s="11"/>
      <c r="H35" s="12">
        <f aca="true" t="shared" si="12" ref="H35:H40">SUM(E35:F35)</f>
        <v>0</v>
      </c>
    </row>
    <row r="36" spans="1:11" ht="12">
      <c r="A36" s="142"/>
      <c r="B36" s="143"/>
      <c r="C36" s="143"/>
      <c r="D36" s="144"/>
      <c r="E36" s="98"/>
      <c r="F36" s="98"/>
      <c r="G36" s="11"/>
      <c r="H36" s="12">
        <f t="shared" si="12"/>
        <v>0</v>
      </c>
      <c r="K36" s="83"/>
    </row>
    <row r="37" spans="1:8" ht="12">
      <c r="A37" s="142"/>
      <c r="B37" s="143"/>
      <c r="C37" s="143"/>
      <c r="D37" s="144"/>
      <c r="E37" s="98"/>
      <c r="F37" s="98"/>
      <c r="G37" s="11"/>
      <c r="H37" s="12">
        <f t="shared" si="12"/>
        <v>0</v>
      </c>
    </row>
    <row r="38" spans="1:11" ht="12">
      <c r="A38" s="142"/>
      <c r="B38" s="143"/>
      <c r="C38" s="143"/>
      <c r="D38" s="144"/>
      <c r="E38" s="98"/>
      <c r="F38" s="98"/>
      <c r="G38" s="11"/>
      <c r="H38" s="12">
        <f t="shared" si="12"/>
        <v>0</v>
      </c>
      <c r="K38" s="82"/>
    </row>
    <row r="39" spans="1:8" ht="12">
      <c r="A39" s="142"/>
      <c r="B39" s="143"/>
      <c r="C39" s="143"/>
      <c r="D39" s="144"/>
      <c r="E39" s="98"/>
      <c r="F39" s="98"/>
      <c r="G39" s="11"/>
      <c r="H39" s="12">
        <f t="shared" si="12"/>
        <v>0</v>
      </c>
    </row>
    <row r="40" spans="1:8" ht="12">
      <c r="A40" s="142"/>
      <c r="B40" s="143"/>
      <c r="C40" s="143"/>
      <c r="D40" s="144"/>
      <c r="E40" s="98"/>
      <c r="F40" s="98"/>
      <c r="G40" s="11"/>
      <c r="H40" s="12">
        <f t="shared" si="12"/>
        <v>0</v>
      </c>
    </row>
    <row r="41" spans="1:8" s="6" customFormat="1" ht="12">
      <c r="A41" s="139" t="s">
        <v>11</v>
      </c>
      <c r="B41" s="140"/>
      <c r="C41" s="140"/>
      <c r="D41" s="141"/>
      <c r="E41" s="14">
        <f>ROUNDUP(SUM(E35:E40),0)</f>
        <v>0</v>
      </c>
      <c r="F41" s="14">
        <f>ROUNDUP(SUM(F35:F40),0)</f>
        <v>0</v>
      </c>
      <c r="G41" s="14"/>
      <c r="H41" s="14">
        <f>ROUNDUP(SUM(E41:F41),0)</f>
        <v>0</v>
      </c>
    </row>
    <row r="42" spans="1:8" s="5" customFormat="1" ht="12">
      <c r="A42" s="42" t="s">
        <v>17</v>
      </c>
      <c r="B42" s="8"/>
      <c r="C42" s="8"/>
      <c r="D42" s="8"/>
      <c r="E42" s="8" t="s">
        <v>4</v>
      </c>
      <c r="F42" s="8" t="s">
        <v>5</v>
      </c>
      <c r="G42" s="8"/>
      <c r="H42" s="8" t="s">
        <v>7</v>
      </c>
    </row>
    <row r="43" spans="1:8" ht="12">
      <c r="A43" s="147"/>
      <c r="B43" s="148"/>
      <c r="C43" s="148"/>
      <c r="D43" s="149"/>
      <c r="E43" s="11">
        <f>ROUNDUP(E101-E82-E83-E84-E86-E87-E88-SUBCONTRACTS!B50-E90-E91-E92,0)</f>
        <v>150000</v>
      </c>
      <c r="F43" s="11">
        <f>ROUNDUP(F101-F82-F83-F84-F86-F87-F88-SUBCONTRACTS!C50-F90-F91-F92,0)</f>
        <v>125000</v>
      </c>
      <c r="G43" s="11"/>
      <c r="H43" s="12">
        <f>ROUNDUP(SUM(E43:F43),0)</f>
        <v>275000</v>
      </c>
    </row>
    <row r="44" spans="1:8" s="6" customFormat="1" ht="12">
      <c r="A44" s="139" t="s">
        <v>11</v>
      </c>
      <c r="B44" s="140"/>
      <c r="C44" s="140"/>
      <c r="D44" s="141"/>
      <c r="E44" s="14">
        <f>ROUNDUP(SUM(E43:E43),0)</f>
        <v>150000</v>
      </c>
      <c r="F44" s="14">
        <f>ROUNDUP(SUM(F43:F43),0)</f>
        <v>125000</v>
      </c>
      <c r="G44" s="14"/>
      <c r="H44" s="14">
        <f>ROUNDUP(SUM(E44:F44),0)</f>
        <v>275000</v>
      </c>
    </row>
    <row r="45" spans="1:8" s="5" customFormat="1" ht="12">
      <c r="A45" s="42" t="s">
        <v>19</v>
      </c>
      <c r="B45" s="8"/>
      <c r="C45" s="8"/>
      <c r="D45" s="8"/>
      <c r="E45" s="8" t="s">
        <v>4</v>
      </c>
      <c r="F45" s="8" t="s">
        <v>5</v>
      </c>
      <c r="G45" s="8"/>
      <c r="H45" s="8" t="s">
        <v>7</v>
      </c>
    </row>
    <row r="46" spans="1:8" ht="12">
      <c r="A46" s="142"/>
      <c r="B46" s="143"/>
      <c r="C46" s="143"/>
      <c r="D46" s="144"/>
      <c r="E46" s="98"/>
      <c r="F46" s="98"/>
      <c r="G46" s="11"/>
      <c r="H46" s="12">
        <f>ROUNDUP(SUM(E46:F46),0)</f>
        <v>0</v>
      </c>
    </row>
    <row r="47" spans="1:11" ht="12">
      <c r="A47" s="142"/>
      <c r="B47" s="143"/>
      <c r="C47" s="143"/>
      <c r="D47" s="144"/>
      <c r="E47" s="98"/>
      <c r="F47" s="98"/>
      <c r="G47" s="11"/>
      <c r="H47" s="12">
        <f>ROUNDUP(SUM(E47:F47),0)</f>
        <v>0</v>
      </c>
      <c r="K47" s="83"/>
    </row>
    <row r="48" spans="1:8" ht="12">
      <c r="A48" s="142"/>
      <c r="B48" s="143"/>
      <c r="C48" s="143"/>
      <c r="D48" s="144"/>
      <c r="E48" s="98"/>
      <c r="F48" s="98"/>
      <c r="G48" s="11"/>
      <c r="H48" s="12">
        <f>ROUNDUP(SUM(E48:F48),0)</f>
        <v>0</v>
      </c>
    </row>
    <row r="49" spans="1:8" ht="12">
      <c r="A49" s="142"/>
      <c r="B49" s="143"/>
      <c r="C49" s="143"/>
      <c r="D49" s="144"/>
      <c r="E49" s="98"/>
      <c r="F49" s="98"/>
      <c r="G49" s="11"/>
      <c r="H49" s="12">
        <f>ROUNDUP(SUM(E49:F49),0)</f>
        <v>0</v>
      </c>
    </row>
    <row r="50" spans="1:8" s="6" customFormat="1" ht="12">
      <c r="A50" s="139" t="s">
        <v>11</v>
      </c>
      <c r="B50" s="140"/>
      <c r="C50" s="140"/>
      <c r="D50" s="141"/>
      <c r="E50" s="14">
        <f>ROUNDUP(SUM(E46:E49),0)</f>
        <v>0</v>
      </c>
      <c r="F50" s="14">
        <f>ROUNDUP(SUM(F46:F49),0)</f>
        <v>0</v>
      </c>
      <c r="G50" s="14"/>
      <c r="H50" s="14">
        <f>ROUNDUP(SUM(E50:F50),0)</f>
        <v>0</v>
      </c>
    </row>
    <row r="51" spans="1:8" s="5" customFormat="1" ht="12">
      <c r="A51" s="42" t="s">
        <v>56</v>
      </c>
      <c r="B51" s="8"/>
      <c r="C51" s="8"/>
      <c r="D51" s="8"/>
      <c r="E51" s="8" t="s">
        <v>4</v>
      </c>
      <c r="F51" s="8" t="s">
        <v>5</v>
      </c>
      <c r="G51" s="8"/>
      <c r="H51" s="8" t="s">
        <v>7</v>
      </c>
    </row>
    <row r="52" spans="1:8" ht="12">
      <c r="A52" s="142"/>
      <c r="B52" s="143"/>
      <c r="C52" s="143"/>
      <c r="D52" s="144"/>
      <c r="E52" s="98"/>
      <c r="F52" s="98"/>
      <c r="G52" s="11"/>
      <c r="H52" s="12">
        <f>ROUNDUP(SUM(E52:F52),0)</f>
        <v>0</v>
      </c>
    </row>
    <row r="53" spans="1:8" ht="12">
      <c r="A53" s="142"/>
      <c r="B53" s="143"/>
      <c r="C53" s="143"/>
      <c r="D53" s="144"/>
      <c r="E53" s="98"/>
      <c r="F53" s="98"/>
      <c r="G53" s="11"/>
      <c r="H53" s="12">
        <f>ROUNDUP(SUM(E53:F53),0)</f>
        <v>0</v>
      </c>
    </row>
    <row r="54" spans="1:8" s="6" customFormat="1" ht="12">
      <c r="A54" s="139" t="s">
        <v>11</v>
      </c>
      <c r="B54" s="140"/>
      <c r="C54" s="140"/>
      <c r="D54" s="141"/>
      <c r="E54" s="14">
        <f>ROUNDUP(SUM(E52:E53),0)</f>
        <v>0</v>
      </c>
      <c r="F54" s="14">
        <f>ROUNDUP(SUM(F52:F53),0)</f>
        <v>0</v>
      </c>
      <c r="G54" s="14"/>
      <c r="H54" s="14">
        <f>ROUNDUP(SUM(E54:F54),0)</f>
        <v>0</v>
      </c>
    </row>
    <row r="55" spans="1:8" s="6" customFormat="1" ht="12">
      <c r="A55" s="42" t="s">
        <v>57</v>
      </c>
      <c r="B55" s="8"/>
      <c r="C55" s="8"/>
      <c r="D55" s="8"/>
      <c r="E55" s="8" t="s">
        <v>4</v>
      </c>
      <c r="F55" s="8" t="s">
        <v>5</v>
      </c>
      <c r="G55" s="8"/>
      <c r="H55" s="8" t="s">
        <v>7</v>
      </c>
    </row>
    <row r="56" spans="1:8" s="6" customFormat="1" ht="12">
      <c r="A56" s="142"/>
      <c r="B56" s="143"/>
      <c r="C56" s="143"/>
      <c r="D56" s="144"/>
      <c r="E56" s="98"/>
      <c r="F56" s="98"/>
      <c r="G56" s="11"/>
      <c r="H56" s="12">
        <f>ROUNDUP(SUM(E56:F56),0)</f>
        <v>0</v>
      </c>
    </row>
    <row r="57" spans="1:8" s="6" customFormat="1" ht="12">
      <c r="A57" s="142"/>
      <c r="B57" s="143"/>
      <c r="C57" s="143"/>
      <c r="D57" s="144"/>
      <c r="E57" s="98"/>
      <c r="F57" s="98"/>
      <c r="G57" s="11"/>
      <c r="H57" s="12">
        <f>ROUNDUP(SUM(E57:F57),0)</f>
        <v>0</v>
      </c>
    </row>
    <row r="58" spans="1:8" s="6" customFormat="1" ht="12">
      <c r="A58" s="139" t="s">
        <v>11</v>
      </c>
      <c r="B58" s="140"/>
      <c r="C58" s="140"/>
      <c r="D58" s="141"/>
      <c r="E58" s="14">
        <f>ROUNDUP(SUM(E56:E57),0)</f>
        <v>0</v>
      </c>
      <c r="F58" s="14">
        <f>ROUNDUP(SUM(F56:F57),0)</f>
        <v>0</v>
      </c>
      <c r="G58" s="14"/>
      <c r="H58" s="14">
        <f>ROUNDUP(SUM(E58:F58),0)</f>
        <v>0</v>
      </c>
    </row>
    <row r="59" spans="1:8" s="5" customFormat="1" ht="12">
      <c r="A59" s="42" t="s">
        <v>18</v>
      </c>
      <c r="B59" s="8"/>
      <c r="C59" s="8"/>
      <c r="D59" s="8"/>
      <c r="E59" s="8" t="s">
        <v>4</v>
      </c>
      <c r="F59" s="8" t="s">
        <v>5</v>
      </c>
      <c r="G59" s="8"/>
      <c r="H59" s="8" t="s">
        <v>7</v>
      </c>
    </row>
    <row r="60" spans="1:8" ht="12">
      <c r="A60" s="147">
        <f>IF(ISBLANK(SUBCONTRACTS!B4),"",SUBCONTRACTS!B4)</f>
      </c>
      <c r="B60" s="148"/>
      <c r="C60" s="148"/>
      <c r="D60" s="149"/>
      <c r="E60" s="11">
        <f>SUBCONTRACTS!B9</f>
        <v>0</v>
      </c>
      <c r="F60" s="11">
        <f>SUBCONTRACTS!C9</f>
        <v>0</v>
      </c>
      <c r="G60" s="9"/>
      <c r="H60" s="12">
        <f aca="true" t="shared" si="13" ref="H60:H65">ROUNDUP(SUM(E60:F60),0)</f>
        <v>0</v>
      </c>
    </row>
    <row r="61" spans="1:8" ht="12">
      <c r="A61" s="147">
        <f>IF(ISBLANK(SUBCONTRACTS!B13),"",SUBCONTRACTS!B13)</f>
      </c>
      <c r="B61" s="148"/>
      <c r="C61" s="148"/>
      <c r="D61" s="149"/>
      <c r="E61" s="11">
        <f>SUBCONTRACTS!B18</f>
        <v>0</v>
      </c>
      <c r="F61" s="11">
        <f>SUBCONTRACTS!C18</f>
        <v>0</v>
      </c>
      <c r="G61" s="9"/>
      <c r="H61" s="12">
        <f t="shared" si="13"/>
        <v>0</v>
      </c>
    </row>
    <row r="62" spans="1:8" ht="12">
      <c r="A62" s="147">
        <f>IF(ISBLANK(SUBCONTRACTS!B22),"",SUBCONTRACTS!B22)</f>
      </c>
      <c r="B62" s="148"/>
      <c r="C62" s="148"/>
      <c r="D62" s="149"/>
      <c r="E62" s="11">
        <f>SUBCONTRACTS!B27</f>
        <v>0</v>
      </c>
      <c r="F62" s="11">
        <f>SUBCONTRACTS!C27</f>
        <v>0</v>
      </c>
      <c r="G62" s="9"/>
      <c r="H62" s="12">
        <f t="shared" si="13"/>
        <v>0</v>
      </c>
    </row>
    <row r="63" spans="1:8" ht="12">
      <c r="A63" s="147">
        <f>IF(ISBLANK(SUBCONTRACTS!B31),"",SUBCONTRACTS!B31)</f>
      </c>
      <c r="B63" s="148"/>
      <c r="C63" s="148"/>
      <c r="D63" s="149"/>
      <c r="E63" s="11">
        <f>SUBCONTRACTS!B36</f>
        <v>0</v>
      </c>
      <c r="F63" s="11">
        <f>SUBCONTRACTS!C36</f>
        <v>0</v>
      </c>
      <c r="G63" s="9"/>
      <c r="H63" s="12">
        <f t="shared" si="13"/>
        <v>0</v>
      </c>
    </row>
    <row r="64" spans="1:8" ht="12">
      <c r="A64" s="147">
        <f>IF(ISBLANK(SUBCONTRACTS!B40),"",SUBCONTRACTS!B40)</f>
      </c>
      <c r="B64" s="148"/>
      <c r="C64" s="148"/>
      <c r="D64" s="149"/>
      <c r="E64" s="11">
        <f>SUBCONTRACTS!B45</f>
        <v>0</v>
      </c>
      <c r="F64" s="11">
        <f>SUBCONTRACTS!C45</f>
        <v>0</v>
      </c>
      <c r="G64" s="9"/>
      <c r="H64" s="12">
        <f t="shared" si="13"/>
        <v>0</v>
      </c>
    </row>
    <row r="65" spans="1:8" s="6" customFormat="1" ht="12">
      <c r="A65" s="139" t="s">
        <v>11</v>
      </c>
      <c r="B65" s="140"/>
      <c r="C65" s="140"/>
      <c r="D65" s="141"/>
      <c r="E65" s="14">
        <f>ROUNDUP(SUM(E60:E64),0)</f>
        <v>0</v>
      </c>
      <c r="F65" s="14">
        <f>ROUNDUP(SUM(F60:F64),0)</f>
        <v>0</v>
      </c>
      <c r="G65" s="14"/>
      <c r="H65" s="14">
        <f t="shared" si="13"/>
        <v>0</v>
      </c>
    </row>
    <row r="66" spans="1:8" s="5" customFormat="1" ht="12">
      <c r="A66" s="42" t="s">
        <v>20</v>
      </c>
      <c r="B66" s="8"/>
      <c r="C66" s="8"/>
      <c r="D66" s="8"/>
      <c r="E66" s="8" t="s">
        <v>4</v>
      </c>
      <c r="F66" s="8" t="s">
        <v>5</v>
      </c>
      <c r="G66" s="8"/>
      <c r="H66" s="8" t="s">
        <v>7</v>
      </c>
    </row>
    <row r="67" spans="1:8" ht="12">
      <c r="A67" s="142"/>
      <c r="B67" s="143"/>
      <c r="C67" s="143"/>
      <c r="D67" s="144"/>
      <c r="E67" s="98">
        <v>0</v>
      </c>
      <c r="F67" s="98">
        <v>0</v>
      </c>
      <c r="G67" s="9"/>
      <c r="H67" s="12">
        <f>ROUNDUP(SUM(E67:F67),0)</f>
        <v>0</v>
      </c>
    </row>
    <row r="68" spans="1:8" ht="12">
      <c r="A68" s="142"/>
      <c r="B68" s="143"/>
      <c r="C68" s="143"/>
      <c r="D68" s="144"/>
      <c r="E68" s="98"/>
      <c r="F68" s="98"/>
      <c r="G68" s="9"/>
      <c r="H68" s="12">
        <f>ROUNDUP(SUM(E68:F68),0)</f>
        <v>0</v>
      </c>
    </row>
    <row r="69" spans="1:8" ht="12">
      <c r="A69" s="142"/>
      <c r="B69" s="143"/>
      <c r="C69" s="143"/>
      <c r="D69" s="144"/>
      <c r="E69" s="98"/>
      <c r="F69" s="98"/>
      <c r="G69" s="9"/>
      <c r="H69" s="12">
        <f>ROUNDUP(SUM(E69:F69),0)</f>
        <v>0</v>
      </c>
    </row>
    <row r="70" spans="1:8" ht="12">
      <c r="A70" s="142"/>
      <c r="B70" s="143"/>
      <c r="C70" s="143"/>
      <c r="D70" s="144"/>
      <c r="E70" s="98"/>
      <c r="F70" s="98"/>
      <c r="G70" s="9"/>
      <c r="H70" s="12">
        <f>ROUNDUP(SUM(E70:F70),0)</f>
        <v>0</v>
      </c>
    </row>
    <row r="71" spans="1:8" s="6" customFormat="1" ht="12">
      <c r="A71" s="139" t="s">
        <v>11</v>
      </c>
      <c r="B71" s="140"/>
      <c r="C71" s="140"/>
      <c r="D71" s="141"/>
      <c r="E71" s="14">
        <f>ROUNDUP(SUM(E67:E70),0)</f>
        <v>0</v>
      </c>
      <c r="F71" s="14">
        <f>ROUNDUP(SUM(F67:F70),0)</f>
        <v>0</v>
      </c>
      <c r="G71" s="14"/>
      <c r="H71" s="14">
        <f>ROUNDUP(SUM(E71:F71),0)</f>
        <v>0</v>
      </c>
    </row>
    <row r="72" spans="1:8" s="5" customFormat="1" ht="12">
      <c r="A72" s="42" t="s">
        <v>21</v>
      </c>
      <c r="B72" s="8"/>
      <c r="C72" s="8"/>
      <c r="D72" s="8"/>
      <c r="E72" s="8" t="s">
        <v>4</v>
      </c>
      <c r="F72" s="8" t="s">
        <v>5</v>
      </c>
      <c r="G72" s="8"/>
      <c r="H72" s="8" t="s">
        <v>7</v>
      </c>
    </row>
    <row r="73" spans="1:8" ht="12.75">
      <c r="A73" s="145">
        <f>COUNTIF(C23:C32,"GRA")</f>
        <v>0</v>
      </c>
      <c r="B73" s="145"/>
      <c r="C73" s="145"/>
      <c r="D73" s="146"/>
      <c r="E73" s="11">
        <f>ROUNDUP(IF(A73&gt;0,A73*REFERENCES!B6,0),0)</f>
        <v>0</v>
      </c>
      <c r="F73" s="11">
        <f>ROUNDUP(IF(E73="","",E73*(1+B7)),0)</f>
        <v>0</v>
      </c>
      <c r="G73" s="9"/>
      <c r="H73" s="12">
        <f>ROUNDUP(SUM(E73:F73),0)</f>
        <v>0</v>
      </c>
    </row>
    <row r="74" spans="1:8" s="6" customFormat="1" ht="12">
      <c r="A74" s="139" t="s">
        <v>11</v>
      </c>
      <c r="B74" s="140"/>
      <c r="C74" s="140"/>
      <c r="D74" s="141"/>
      <c r="E74" s="14">
        <f>ROUNDUP(SUM(E73),0)</f>
        <v>0</v>
      </c>
      <c r="F74" s="14">
        <f>ROUNDUP(SUM(F73),0)</f>
        <v>0</v>
      </c>
      <c r="G74" s="14"/>
      <c r="H74" s="14">
        <f>ROUNDUP(SUM(E74:F74),0)</f>
        <v>0</v>
      </c>
    </row>
    <row r="75" spans="1:8" s="5" customFormat="1" ht="12">
      <c r="A75" s="42" t="s">
        <v>22</v>
      </c>
      <c r="B75" s="8"/>
      <c r="C75" s="8"/>
      <c r="D75" s="8"/>
      <c r="E75" s="8" t="s">
        <v>4</v>
      </c>
      <c r="F75" s="8" t="s">
        <v>5</v>
      </c>
      <c r="G75" s="8"/>
      <c r="H75" s="8" t="s">
        <v>7</v>
      </c>
    </row>
    <row r="76" spans="1:8" ht="12">
      <c r="A76" s="142"/>
      <c r="B76" s="143"/>
      <c r="C76" s="143"/>
      <c r="D76" s="144"/>
      <c r="E76" s="98">
        <v>0</v>
      </c>
      <c r="F76" s="98">
        <v>0</v>
      </c>
      <c r="G76" s="9"/>
      <c r="H76" s="12">
        <f>ROUNDUP(SUM(E76:F76),0)</f>
        <v>0</v>
      </c>
    </row>
    <row r="77" spans="1:8" ht="12">
      <c r="A77" s="142"/>
      <c r="B77" s="143"/>
      <c r="C77" s="143"/>
      <c r="D77" s="144"/>
      <c r="E77" s="98">
        <v>0</v>
      </c>
      <c r="F77" s="98">
        <v>0</v>
      </c>
      <c r="G77" s="9"/>
      <c r="H77" s="12">
        <f>ROUNDUP(SUM(E77:F77),0)</f>
        <v>0</v>
      </c>
    </row>
    <row r="78" spans="1:8" ht="12">
      <c r="A78" s="142"/>
      <c r="B78" s="143"/>
      <c r="C78" s="143"/>
      <c r="D78" s="144"/>
      <c r="E78" s="98"/>
      <c r="F78" s="98"/>
      <c r="G78" s="9"/>
      <c r="H78" s="12">
        <f>ROUNDUP(SUM(E78:F78),0)</f>
        <v>0</v>
      </c>
    </row>
    <row r="79" spans="1:8" ht="12">
      <c r="A79" s="142"/>
      <c r="B79" s="143"/>
      <c r="C79" s="143"/>
      <c r="D79" s="144"/>
      <c r="E79" s="98"/>
      <c r="F79" s="98"/>
      <c r="G79" s="9"/>
      <c r="H79" s="12">
        <f>ROUNDUP(SUM(E79:F79),0)</f>
        <v>0</v>
      </c>
    </row>
    <row r="80" spans="1:8" s="6" customFormat="1" ht="12">
      <c r="A80" s="139" t="s">
        <v>11</v>
      </c>
      <c r="B80" s="140"/>
      <c r="C80" s="140"/>
      <c r="D80" s="141"/>
      <c r="E80" s="14">
        <f>ROUNDUP(SUM(E76:E79),0)</f>
        <v>0</v>
      </c>
      <c r="F80" s="14">
        <f>ROUNDUP(SUM(F76:F79),0)</f>
        <v>0</v>
      </c>
      <c r="G80" s="14"/>
      <c r="H80" s="14">
        <f>ROUNDUP(SUM(E80:F80),0)</f>
        <v>0</v>
      </c>
    </row>
    <row r="81" spans="1:8" s="5" customFormat="1" ht="12">
      <c r="A81" s="42" t="s">
        <v>23</v>
      </c>
      <c r="B81" s="8"/>
      <c r="C81" s="8"/>
      <c r="D81" s="8"/>
      <c r="E81" s="8" t="s">
        <v>4</v>
      </c>
      <c r="F81" s="8" t="s">
        <v>5</v>
      </c>
      <c r="G81" s="8"/>
      <c r="H81" s="8" t="s">
        <v>7</v>
      </c>
    </row>
    <row r="82" spans="1:11" ht="12">
      <c r="A82" s="131" t="s">
        <v>3</v>
      </c>
      <c r="B82" s="132"/>
      <c r="C82" s="132"/>
      <c r="D82" s="133"/>
      <c r="E82" s="11">
        <f>E21</f>
        <v>0</v>
      </c>
      <c r="F82" s="11">
        <f>F21</f>
        <v>0</v>
      </c>
      <c r="G82" s="9"/>
      <c r="H82" s="12">
        <f aca="true" t="shared" si="14" ref="H82:H93">ROUNDUP(SUM(E82:F82),0)</f>
        <v>0</v>
      </c>
      <c r="K82" s="43"/>
    </row>
    <row r="83" spans="1:11" ht="12">
      <c r="A83" s="131" t="s">
        <v>14</v>
      </c>
      <c r="B83" s="132"/>
      <c r="C83" s="132"/>
      <c r="D83" s="133"/>
      <c r="E83" s="11">
        <f>E33</f>
        <v>0</v>
      </c>
      <c r="F83" s="11">
        <f>F33</f>
        <v>0</v>
      </c>
      <c r="G83" s="9"/>
      <c r="H83" s="12">
        <f t="shared" si="14"/>
        <v>0</v>
      </c>
      <c r="K83" s="121"/>
    </row>
    <row r="84" spans="1:8" ht="12">
      <c r="A84" s="131" t="s">
        <v>16</v>
      </c>
      <c r="B84" s="132"/>
      <c r="C84" s="132"/>
      <c r="D84" s="133"/>
      <c r="E84" s="11">
        <f>E41</f>
        <v>0</v>
      </c>
      <c r="F84" s="11">
        <f>F41</f>
        <v>0</v>
      </c>
      <c r="G84" s="9"/>
      <c r="H84" s="12">
        <f t="shared" si="14"/>
        <v>0</v>
      </c>
    </row>
    <row r="85" spans="1:8" ht="12">
      <c r="A85" s="131" t="s">
        <v>17</v>
      </c>
      <c r="B85" s="132"/>
      <c r="C85" s="132"/>
      <c r="D85" s="133"/>
      <c r="E85" s="11">
        <f>E44</f>
        <v>150000</v>
      </c>
      <c r="F85" s="11">
        <f>F44</f>
        <v>125000</v>
      </c>
      <c r="G85" s="9"/>
      <c r="H85" s="12">
        <f t="shared" si="14"/>
        <v>275000</v>
      </c>
    </row>
    <row r="86" spans="1:8" ht="12">
      <c r="A86" s="131" t="s">
        <v>19</v>
      </c>
      <c r="B86" s="132"/>
      <c r="C86" s="132"/>
      <c r="D86" s="133"/>
      <c r="E86" s="11">
        <f>E50</f>
        <v>0</v>
      </c>
      <c r="F86" s="11">
        <f>F50</f>
        <v>0</v>
      </c>
      <c r="G86" s="9"/>
      <c r="H86" s="12">
        <f t="shared" si="14"/>
        <v>0</v>
      </c>
    </row>
    <row r="87" spans="1:8" ht="12">
      <c r="A87" s="131" t="s">
        <v>56</v>
      </c>
      <c r="B87" s="132"/>
      <c r="C87" s="132"/>
      <c r="D87" s="133"/>
      <c r="E87" s="11">
        <f>E54</f>
        <v>0</v>
      </c>
      <c r="F87" s="11">
        <f>F54</f>
        <v>0</v>
      </c>
      <c r="G87" s="9"/>
      <c r="H87" s="12">
        <f t="shared" si="14"/>
        <v>0</v>
      </c>
    </row>
    <row r="88" spans="1:8" ht="12">
      <c r="A88" s="131" t="s">
        <v>57</v>
      </c>
      <c r="B88" s="132"/>
      <c r="C88" s="132"/>
      <c r="D88" s="133"/>
      <c r="E88" s="11">
        <f>E58</f>
        <v>0</v>
      </c>
      <c r="F88" s="11">
        <f>F58</f>
        <v>0</v>
      </c>
      <c r="G88" s="9"/>
      <c r="H88" s="12">
        <f t="shared" si="14"/>
        <v>0</v>
      </c>
    </row>
    <row r="89" spans="1:8" ht="12">
      <c r="A89" s="131" t="s">
        <v>18</v>
      </c>
      <c r="B89" s="132"/>
      <c r="C89" s="132"/>
      <c r="D89" s="133"/>
      <c r="E89" s="11">
        <f>E65</f>
        <v>0</v>
      </c>
      <c r="F89" s="11">
        <f>F65</f>
        <v>0</v>
      </c>
      <c r="G89" s="9"/>
      <c r="H89" s="12">
        <f t="shared" si="14"/>
        <v>0</v>
      </c>
    </row>
    <row r="90" spans="1:8" ht="12">
      <c r="A90" s="131" t="s">
        <v>20</v>
      </c>
      <c r="B90" s="132"/>
      <c r="C90" s="132"/>
      <c r="D90" s="133"/>
      <c r="E90" s="11">
        <f>E71</f>
        <v>0</v>
      </c>
      <c r="F90" s="11">
        <f>F71</f>
        <v>0</v>
      </c>
      <c r="G90" s="9"/>
      <c r="H90" s="12">
        <f t="shared" si="14"/>
        <v>0</v>
      </c>
    </row>
    <row r="91" spans="1:8" ht="12">
      <c r="A91" s="131" t="s">
        <v>21</v>
      </c>
      <c r="B91" s="132"/>
      <c r="C91" s="132"/>
      <c r="D91" s="133"/>
      <c r="E91" s="11">
        <f>E74</f>
        <v>0</v>
      </c>
      <c r="F91" s="11">
        <f>F74</f>
        <v>0</v>
      </c>
      <c r="G91" s="9"/>
      <c r="H91" s="12">
        <f t="shared" si="14"/>
        <v>0</v>
      </c>
    </row>
    <row r="92" spans="1:8" ht="12">
      <c r="A92" s="131" t="s">
        <v>22</v>
      </c>
      <c r="B92" s="132"/>
      <c r="C92" s="132"/>
      <c r="D92" s="133"/>
      <c r="E92" s="11">
        <f>E80</f>
        <v>0</v>
      </c>
      <c r="F92" s="11">
        <f>F80</f>
        <v>0</v>
      </c>
      <c r="G92" s="9"/>
      <c r="H92" s="12">
        <f t="shared" si="14"/>
        <v>0</v>
      </c>
    </row>
    <row r="93" spans="1:8" s="6" customFormat="1" ht="12">
      <c r="A93" s="139" t="s">
        <v>76</v>
      </c>
      <c r="B93" s="140"/>
      <c r="C93" s="140"/>
      <c r="D93" s="141"/>
      <c r="E93" s="14">
        <f>ROUNDUP(SUM(E82:E92),0)</f>
        <v>150000</v>
      </c>
      <c r="F93" s="14">
        <f>ROUNDUP(SUM(F82:F92),0)</f>
        <v>125000</v>
      </c>
      <c r="G93" s="14"/>
      <c r="H93" s="14">
        <f t="shared" si="14"/>
        <v>275000</v>
      </c>
    </row>
    <row r="95" spans="1:8" s="6" customFormat="1" ht="12">
      <c r="A95" s="139" t="s">
        <v>27</v>
      </c>
      <c r="B95" s="140"/>
      <c r="C95" s="140"/>
      <c r="D95" s="141"/>
      <c r="E95" s="14">
        <f>ROUNDUP(SUM(E82+E83+E85+E90+E92+SUBCONTRACTS!B48),0)</f>
        <v>150000</v>
      </c>
      <c r="F95" s="14">
        <f>ROUNDUP(SUM(F82+F83+F85+F90+F92+SUBCONTRACTS!C48),0)</f>
        <v>125000</v>
      </c>
      <c r="G95" s="14"/>
      <c r="H95" s="14">
        <f>ROUNDUP(SUM(E95:F95),0)</f>
        <v>275000</v>
      </c>
    </row>
    <row r="96" spans="1:6" ht="12.75" customHeight="1">
      <c r="A96" s="135" t="s">
        <v>37</v>
      </c>
      <c r="B96" s="135"/>
      <c r="C96" s="135"/>
      <c r="D96" s="135"/>
      <c r="E96" s="63">
        <v>0.5</v>
      </c>
      <c r="F96" s="63">
        <v>0.5</v>
      </c>
    </row>
    <row r="97" spans="1:8" s="6" customFormat="1" ht="12">
      <c r="A97" s="139" t="s">
        <v>77</v>
      </c>
      <c r="B97" s="140"/>
      <c r="C97" s="140"/>
      <c r="D97" s="141"/>
      <c r="E97" s="14">
        <f>ROUNDUP(E95*E96,0)</f>
        <v>75000</v>
      </c>
      <c r="F97" s="14">
        <f>ROUNDUP(F95*F96,0)</f>
        <v>62500</v>
      </c>
      <c r="G97" s="14"/>
      <c r="H97" s="14">
        <f>ROUNDUP(SUM(E97:F97),0)</f>
        <v>137500</v>
      </c>
    </row>
    <row r="99" spans="1:8" ht="12">
      <c r="A99" s="136" t="s">
        <v>38</v>
      </c>
      <c r="B99" s="137"/>
      <c r="C99" s="137"/>
      <c r="D99" s="138"/>
      <c r="E99" s="22">
        <f>ROUNDUP(SUM(E93,E97),0)</f>
        <v>225000</v>
      </c>
      <c r="F99" s="22">
        <f>ROUNDUP(SUM(F93,F97),0)</f>
        <v>187500</v>
      </c>
      <c r="G99" s="22"/>
      <c r="H99" s="22">
        <f>ROUNDUP(SUM(E99,F99),0)</f>
        <v>412500</v>
      </c>
    </row>
    <row r="101" spans="1:8" ht="12.75" customHeight="1">
      <c r="A101" s="151" t="s">
        <v>58</v>
      </c>
      <c r="B101" s="151"/>
      <c r="C101" s="151"/>
      <c r="D101" s="151"/>
      <c r="E101" s="105">
        <v>150000</v>
      </c>
      <c r="F101" s="105">
        <v>125000</v>
      </c>
      <c r="G101" s="9"/>
      <c r="H101" s="61">
        <f>SUM(E101:F101)</f>
        <v>275000</v>
      </c>
    </row>
    <row r="103" spans="1:8" ht="12">
      <c r="A103" s="72" t="s">
        <v>99</v>
      </c>
      <c r="B103" s="72"/>
      <c r="C103" s="72"/>
      <c r="D103" s="72"/>
      <c r="E103" s="72"/>
      <c r="F103" s="72"/>
      <c r="G103" s="72"/>
      <c r="H103" s="72"/>
    </row>
    <row r="104" spans="1:8" ht="12">
      <c r="A104" s="134"/>
      <c r="B104" s="134"/>
      <c r="C104" s="134"/>
      <c r="D104" s="134"/>
      <c r="E104" s="134"/>
      <c r="F104" s="134"/>
      <c r="G104" s="134"/>
      <c r="H104" s="134"/>
    </row>
    <row r="106" ht="12">
      <c r="F106" s="125"/>
    </row>
    <row r="108" ht="12">
      <c r="E108" s="123"/>
    </row>
    <row r="109" ht="12">
      <c r="E109" s="123"/>
    </row>
  </sheetData>
  <sheetProtection/>
  <mergeCells count="75">
    <mergeCell ref="A2:P2"/>
    <mergeCell ref="A31:B31"/>
    <mergeCell ref="A32:B32"/>
    <mergeCell ref="A35:D35"/>
    <mergeCell ref="A43:D43"/>
    <mergeCell ref="A86:D86"/>
    <mergeCell ref="A50:D50"/>
    <mergeCell ref="A65:D65"/>
    <mergeCell ref="A48:D48"/>
    <mergeCell ref="A49:D49"/>
    <mergeCell ref="A52:D52"/>
    <mergeCell ref="A46:D46"/>
    <mergeCell ref="A47:D47"/>
    <mergeCell ref="A44:D44"/>
    <mergeCell ref="A33:D33"/>
    <mergeCell ref="A41:D41"/>
    <mergeCell ref="A36:D36"/>
    <mergeCell ref="A37:D37"/>
    <mergeCell ref="A38:D38"/>
    <mergeCell ref="A39:D39"/>
    <mergeCell ref="A40:D40"/>
    <mergeCell ref="B3:F3"/>
    <mergeCell ref="B4:F4"/>
    <mergeCell ref="B5:F5"/>
    <mergeCell ref="B6:F6"/>
    <mergeCell ref="B7:F7"/>
    <mergeCell ref="A21:D21"/>
    <mergeCell ref="K8:K9"/>
    <mergeCell ref="A101:D101"/>
    <mergeCell ref="A23:B23"/>
    <mergeCell ref="A24:B24"/>
    <mergeCell ref="A25:B25"/>
    <mergeCell ref="A26:B26"/>
    <mergeCell ref="A27:B27"/>
    <mergeCell ref="A28:B28"/>
    <mergeCell ref="A29:B29"/>
    <mergeCell ref="A30:B30"/>
    <mergeCell ref="A60:D60"/>
    <mergeCell ref="A61:D61"/>
    <mergeCell ref="A62:D62"/>
    <mergeCell ref="A63:D63"/>
    <mergeCell ref="A53:D53"/>
    <mergeCell ref="A56:D56"/>
    <mergeCell ref="A57:D57"/>
    <mergeCell ref="A54:D54"/>
    <mergeCell ref="A58:D58"/>
    <mergeCell ref="A70:D70"/>
    <mergeCell ref="A73:D73"/>
    <mergeCell ref="A71:D71"/>
    <mergeCell ref="A76:D76"/>
    <mergeCell ref="A64:D64"/>
    <mergeCell ref="A67:D67"/>
    <mergeCell ref="A68:D68"/>
    <mergeCell ref="A69:D69"/>
    <mergeCell ref="A74:D74"/>
    <mergeCell ref="A77:D77"/>
    <mergeCell ref="A78:D78"/>
    <mergeCell ref="A79:D79"/>
    <mergeCell ref="A82:D82"/>
    <mergeCell ref="A87:D87"/>
    <mergeCell ref="A88:D88"/>
    <mergeCell ref="A80:D80"/>
    <mergeCell ref="A83:D83"/>
    <mergeCell ref="A84:D84"/>
    <mergeCell ref="A85:D85"/>
    <mergeCell ref="A89:D89"/>
    <mergeCell ref="A104:H104"/>
    <mergeCell ref="A90:D90"/>
    <mergeCell ref="A91:D91"/>
    <mergeCell ref="A92:D92"/>
    <mergeCell ref="A96:D96"/>
    <mergeCell ref="A99:D99"/>
    <mergeCell ref="A97:D97"/>
    <mergeCell ref="A93:D93"/>
    <mergeCell ref="A95:D95"/>
  </mergeCells>
  <conditionalFormatting sqref="E43:F43 E85:F85">
    <cfRule type="cellIs" priority="1" dxfId="0" operator="lessThan" stopIfTrue="1">
      <formula>0</formula>
    </cfRule>
  </conditionalFormatting>
  <conditionalFormatting sqref="E52:F53">
    <cfRule type="expression" priority="2" dxfId="0" stopIfTrue="1">
      <formula>AND($H$52&gt;0,$H$52&lt;100000)</formula>
    </cfRule>
  </conditionalFormatting>
  <conditionalFormatting sqref="H82">
    <cfRule type="cellIs" priority="3" dxfId="0" operator="notEqual" stopIfTrue="1">
      <formula>$H$21</formula>
    </cfRule>
  </conditionalFormatting>
  <conditionalFormatting sqref="H83">
    <cfRule type="cellIs" priority="4" dxfId="0" operator="notEqual" stopIfTrue="1">
      <formula>$H$33</formula>
    </cfRule>
  </conditionalFormatting>
  <conditionalFormatting sqref="H84">
    <cfRule type="cellIs" priority="5" dxfId="0" operator="notEqual" stopIfTrue="1">
      <formula>$H$41</formula>
    </cfRule>
  </conditionalFormatting>
  <conditionalFormatting sqref="H85">
    <cfRule type="cellIs" priority="6" dxfId="0" operator="notEqual" stopIfTrue="1">
      <formula>$H$44</formula>
    </cfRule>
  </conditionalFormatting>
  <conditionalFormatting sqref="H86">
    <cfRule type="cellIs" priority="7" dxfId="0" operator="notEqual" stopIfTrue="1">
      <formula>$H$50</formula>
    </cfRule>
  </conditionalFormatting>
  <conditionalFormatting sqref="H87">
    <cfRule type="cellIs" priority="8" dxfId="0" operator="notEqual" stopIfTrue="1">
      <formula>$H$54</formula>
    </cfRule>
  </conditionalFormatting>
  <conditionalFormatting sqref="H88">
    <cfRule type="cellIs" priority="9" dxfId="0" operator="notEqual" stopIfTrue="1">
      <formula>$H$58</formula>
    </cfRule>
  </conditionalFormatting>
  <conditionalFormatting sqref="H89">
    <cfRule type="cellIs" priority="10" dxfId="0" operator="notEqual" stopIfTrue="1">
      <formula>$H$65</formula>
    </cfRule>
  </conditionalFormatting>
  <conditionalFormatting sqref="H90">
    <cfRule type="cellIs" priority="11" dxfId="0" operator="notEqual" stopIfTrue="1">
      <formula>$H$71</formula>
    </cfRule>
  </conditionalFormatting>
  <conditionalFormatting sqref="H91">
    <cfRule type="cellIs" priority="12" dxfId="0" operator="notEqual" stopIfTrue="1">
      <formula>$H$74</formula>
    </cfRule>
  </conditionalFormatting>
  <conditionalFormatting sqref="H92">
    <cfRule type="cellIs" priority="13" dxfId="0" operator="notEqual" stopIfTrue="1">
      <formula>$H$80</formula>
    </cfRule>
  </conditionalFormatting>
  <conditionalFormatting sqref="P11">
    <cfRule type="expression" priority="14" dxfId="0" stopIfTrue="1">
      <formula>AND($O$11&gt;0,ISBLANK($P$11))</formula>
    </cfRule>
  </conditionalFormatting>
  <conditionalFormatting sqref="P12">
    <cfRule type="expression" priority="15" dxfId="0" stopIfTrue="1">
      <formula>AND($O$12&gt;0,ISBLANK($P$12))</formula>
    </cfRule>
  </conditionalFormatting>
  <conditionalFormatting sqref="P13">
    <cfRule type="expression" priority="16" dxfId="0" stopIfTrue="1">
      <formula>AND($O$13&gt;0,ISBLANK($P$13))</formula>
    </cfRule>
  </conditionalFormatting>
  <conditionalFormatting sqref="P14">
    <cfRule type="expression" priority="17" dxfId="0" stopIfTrue="1">
      <formula>AND($O$14&gt;0,ISBLANK($P$14))</formula>
    </cfRule>
  </conditionalFormatting>
  <conditionalFormatting sqref="P15">
    <cfRule type="expression" priority="18" dxfId="0" stopIfTrue="1">
      <formula>AND($O$15&gt;0,ISBLANK($P$15))</formula>
    </cfRule>
  </conditionalFormatting>
  <conditionalFormatting sqref="P16">
    <cfRule type="expression" priority="19" dxfId="0" stopIfTrue="1">
      <formula>AND($O$16&gt;0,ISBLANK($P$16))</formula>
    </cfRule>
  </conditionalFormatting>
  <conditionalFormatting sqref="P17">
    <cfRule type="expression" priority="20" dxfId="0" stopIfTrue="1">
      <formula>AND($O$17&gt;0,ISBLANK($P$17))</formula>
    </cfRule>
  </conditionalFormatting>
  <conditionalFormatting sqref="P18">
    <cfRule type="expression" priority="21" dxfId="0" stopIfTrue="1">
      <formula>AND($O$18&gt;0,ISBLANK($P$18))</formula>
    </cfRule>
  </conditionalFormatting>
  <conditionalFormatting sqref="P19">
    <cfRule type="expression" priority="22" dxfId="0" stopIfTrue="1">
      <formula>AND($O$19&gt;0,ISBLANK($P$19))</formula>
    </cfRule>
  </conditionalFormatting>
  <conditionalFormatting sqref="P20">
    <cfRule type="expression" priority="23" dxfId="0" stopIfTrue="1">
      <formula>AND($O$20&gt;0,ISBLANK($P$20))</formula>
    </cfRule>
  </conditionalFormatting>
  <dataValidations count="90">
    <dataValidation errorStyle="warning" type="textLength" operator="lessThan" allowBlank="1" showErrorMessage="1" promptTitle="Project title" prompt="Fill in the title as it will be submitted to the NIH NO LONGER THAN 81 CHARACTERS (e.g., Impact of TB on HIV-infected patients)." errorTitle="Project title" error="The NIH limits project titles to 81 characters and the title you typed exceeds this number." sqref="B4:F4">
      <formula1>82</formula1>
    </dataValidation>
    <dataValidation allowBlank="1" showErrorMessage="1" promptTitle="PI name" prompt="Fill in the Principal Investigator's name (e.g., Mike Burry, MD)." sqref="B3:F3"/>
    <dataValidation allowBlank="1" showErrorMessage="1" promptTitle="Start date" prompt="No entry required - calculated from Start Date in Year 1." sqref="B5:F5"/>
    <dataValidation allowBlank="1" showErrorMessage="1" promptTitle="End date" prompt="No entry required - calculated from End Date in Year 5." sqref="B6:F6"/>
    <dataValidation allowBlank="1" showErrorMessage="1" promptTitle="Salary names" prompt="Fill in the first name and last name of each person on the project (e.g., Mike Burry)" sqref="A11:A20"/>
    <dataValidation allowBlank="1" showErrorMessage="1" promptTitle="Current salary" prompt="Fill in this person's current Institutional Base Salary without decimals, which include supplemental pay, but excludes X-pays, VA salary and clinical salary (e.g., 87,777)." sqref="B11:B20"/>
    <dataValidation allowBlank="1" showErrorMessage="1" promptTitle="Adjusted salary" prompt="The Adj salary is a pro-rated calculation of cost-of-living increases between their current salary and their salary at the time the project will begin." sqref="C11:C20"/>
    <dataValidation allowBlank="1" showErrorMessage="1" promptTitle="Calendar months" prompt="Calculates the calendar months' effort this person will spend on the project, based on their effort %." sqref="I11:I20"/>
    <dataValidation allowBlank="1" showErrorMessage="1" promptTitle="Cost share salaries" prompt="This cell is filled in automatically with the name if the amount in the Current Salary cell is over the current NIH cap." sqref="K11:K20"/>
    <dataValidation allowBlank="1" showErrorMessage="1" promptTitle="Annual salary calculations" prompt="These are calculated automatically based on the Adjusted Salary x the effort %, with a cost-of-living allowance added Years 2 and up." sqref="E11:F20"/>
    <dataValidation allowBlank="1" showInputMessage="1" showErrorMessage="1" promptTitle="Cost share salaries" prompt="Automatically calculates the difference between the actual salary and the current NIH cap, times the effort and including cost-of-living allowances Years 2 and above." sqref="N11:N20"/>
    <dataValidation allowBlank="1" showErrorMessage="1" promptTitle="Cost share speedtype" prompt="Fill in the 5-character speedtype to be used for the cost share funding (usually a letter plus 4 numbers).  CANNOT be a grant speedtype." sqref="P11:P20"/>
    <dataValidation allowBlank="1" showErrorMessage="1" promptTitle="Fringe benefit names" prompt="Automatically filled in based with the names from the corresponding Salaries cells above." sqref="A23:B32"/>
    <dataValidation allowBlank="1" showErrorMessage="1" promptTitle="GRA designation" prompt="If this person is a Graduate Research Assistant, fill in GRA here and the Fringe % will automatically be set to 0 and the first year filled in based on the current GRA fringe amount." sqref="C23:C32"/>
    <dataValidation allowBlank="1" showErrorMessage="1" promptTitle="Fringe %" prompt="Fill in the fringe benefit % for this person (e.g., if you want to enter 28.5%, then fill in 28.5).  Standard is 28.5% but you can override this amount if you want to use the person's actual fringe rate." sqref="D23:D32"/>
    <dataValidation allowBlank="1" showErrorMessage="1" promptTitle="Fringe calculations" prompt="Automatically calculates by multiplying the salary amount in the corresponding cell above by the Fringe % listed to the left.  If a GRA, then fills in the current amount the first year and adds the cost-of-living % increase in Years 2 and above." sqref="E23:F32"/>
    <dataValidation allowBlank="1" showErrorMessage="1" promptTitle="Total salary support" prompt="Each cell is the total amount of salary requested from the sponsor for this person." sqref="H11:H20"/>
    <dataValidation allowBlank="1" showErrorMessage="1" promptTitle="Project sponsor salary support" prompt="Total amount of salary requested from sponsor for all persons on this project." sqref="H21"/>
    <dataValidation allowBlank="1" showErrorMessage="1" promptTitle="Total fringe support" prompt="Each cell is the total amount of fringe support requested from the sponsor for this person." sqref="H23:H32"/>
    <dataValidation allowBlank="1" showErrorMessage="1" promptTitle="Salary subtotals" prompt="Sums the salary amounts requested from the sponsor for each year of the project." sqref="E21:F21"/>
    <dataValidation allowBlank="1" showErrorMessage="1" promptTitle="Annual fringe support" prompt="Sums the fringe benefits amounts requested from the sponsor for each year of the project." sqref="E33:F33"/>
    <dataValidation allowBlank="1" showErrorMessage="1" promptTitle="Project sponsor fringe support" prompt="Total amount of fringe benefits requested from sponsor for all persons on this project." sqref="H33"/>
    <dataValidation allowBlank="1" showErrorMessage="1" promptTitle="Annual cost share salary totals" prompt="Sums the cost share salary amounts for each year of the project." sqref="L21:M21"/>
    <dataValidation allowBlank="1" showErrorMessage="1" promptTitle="Cost share salary proj totals" prompt="Each cell is the total amount of salary required to be cost-shared for this person to cover the difference between their actual salary and the NIH cap." sqref="O11:O20"/>
    <dataValidation allowBlank="1" showErrorMessage="1" promptTitle="Cost share salary project total" prompt="Total amount of cost share for salaries for the entire project." sqref="O21"/>
    <dataValidation allowBlank="1" showErrorMessage="1" promptTitle="Cost share fringe names" prompt="Automatically filled in based with the names from the corresponding Salaries cells above." sqref="K23:K32"/>
    <dataValidation allowBlank="1" showErrorMessage="1" promptTitle="Fringe cost share speedtype" prompt="Automatically filled in based on the speedtype listed on the salary lines as must use the same for salary and fringe." sqref="P23:P32"/>
    <dataValidation allowBlank="1" showErrorMessage="1" promptTitle="Cost share fringe benefits" prompt="Automatically calculates by multiplying the salary amount in the corresponding cell above by the Fringe % listed to the far left.  " sqref="L23:M32"/>
    <dataValidation allowBlank="1" showErrorMessage="1" promptTitle="Cost share fringe proj totals" prompt="Each cell is the total amount of fringe benefits costs required to be cost-shared for this person." sqref="O23:O32"/>
    <dataValidation allowBlank="1" showErrorMessage="1" promptTitle="Annual cost share fringe totals" prompt="Sums the costs fringe benefits amounts for each year of the project." sqref="L33:M33"/>
    <dataValidation allowBlank="1" showErrorMessage="1" promptTitle="Cost share fringe project total" prompt="Total amount of cost share fringe benefits required for the project." sqref="O33"/>
    <dataValidation allowBlank="1" showErrorMessage="1" promptTitle="Project period start date" prompt="Date the project period begins for this year." sqref="F8"/>
    <dataValidation allowBlank="1" showErrorMessage="1" promptTitle="Project period end date" prompt="Date the project period ends for this year." sqref="E9:F9"/>
    <dataValidation allowBlank="1" showErrorMessage="1" promptTitle="Equipment" prompt="Fill in the name of the piece of equipment or equipment system you are requesting from the sponsor." sqref="A36:D40"/>
    <dataValidation type="whole" operator="greaterThanOrEqual" allowBlank="1" showErrorMessage="1" promptTitle="Equipment costs" prompt="Fill in the amount of the equipment on this line, in the year it will be purchased." errorTitle="Equipment price" error="Equipment price must be $5,000 or greater.  If the price is less than $5,000, you must enter it in the Other Expenses section." sqref="E36:E40 F35:F40">
      <formula1>5000</formula1>
    </dataValidation>
    <dataValidation allowBlank="1" showErrorMessage="1" promptTitle="Annual equipment costs" prompt="Sums the equipment costs requested from the sponsor for each year of the project." sqref="E41:F41"/>
    <dataValidation allowBlank="1" showErrorMessage="1" promptTitle="Equipment subtotal" prompt="Each cell is the total amount of equipment funding requested from the sponsor." sqref="H35:H40"/>
    <dataValidation allowBlank="1" showErrorMessage="1" promptTitle="Supplies total" prompt="Each cell is the total amount of supplies funding requested from the sponsor." sqref="H43"/>
    <dataValidation type="whole" operator="greaterThan" allowBlank="1" showErrorMessage="1" promptTitle="Supplies" prompt="Each cell is calculated automatically by taking the Target amount for that year and subtracting all other costs except subcontract indirect costs." sqref="F43">
      <formula1>0</formula1>
    </dataValidation>
    <dataValidation allowBlank="1" showErrorMessage="1" promptTitle="Annual supplies costs" prompt="Sums the supplies costs requested from the sponsor for each year of the project." sqref="E44:F44"/>
    <dataValidation allowBlank="1" showErrorMessage="1" promptTitle="Project sponsor supplies support" prompt="Total amount of supplies costs requested from sponsor for this project." sqref="H44"/>
    <dataValidation allowBlank="1" showErrorMessage="1" promptTitle="Patient care items" prompt="Fill in the type of patient care cost (e.g., CT scans)" sqref="A46:D49"/>
    <dataValidation allowBlank="1" showErrorMessage="1" promptTitle="Patient care costs" prompt="Fill in the amount of patient care costs for this year in this cell." sqref="F46:F49 E47:E49"/>
    <dataValidation allowBlank="1" showErrorMessage="1" promptTitle="Total sponsor patient care costs" prompt="Each cell is the total amount of patient care costs support requested from the sponsor for this type of patient care." sqref="H46:H49"/>
    <dataValidation allowBlank="1" showErrorMessage="1" promptTitle="Annual patient care costs" prompt="Sums the patient care costs requested from the sponsor for each year of the project." sqref="E50:F50"/>
    <dataValidation allowBlank="1" showErrorMessage="1" promptTitle="Project sponsor pt care support" prompt="Total amount of patient care costs requested from sponsor for this project." sqref="H50"/>
    <dataValidation allowBlank="1" showErrorMessage="1" promptTitle="Alteration/renovation items" prompt="Fill in a short description of the renovation or building alteration (e.g., hood installation)." sqref="A53:D53"/>
    <dataValidation allowBlank="1" showErrorMessage="1" promptTitle="Alterations/renovations totals" prompt="Each cell is the total alteration/renovation costs for this line for the entire project." sqref="H52:H53"/>
    <dataValidation allowBlank="1" showErrorMessage="1" promptTitle="Annual alterations/renov costs" prompt="Sums the alteration/renovation costs requested from the sponsor for each year of the project." sqref="E54:F54"/>
    <dataValidation allowBlank="1" showErrorMessage="1" promptTitle="Project sponsor alter/renov" prompt="Total amount of patient care costs requested from sponsor for this project." sqref="H54"/>
    <dataValidation allowBlank="1" showErrorMessage="1" promptTitle="Off site rental items" prompt="Fill in the description the of off-site rental cost (e.g., CTRB lobby rental)" sqref="A56:D57"/>
    <dataValidation allowBlank="1" showErrorMessage="1" promptTitle="Off-site rentals costs" prompt="Fill in the amount of off-site rental costs for this year in this cell." sqref="E56:F57"/>
    <dataValidation allowBlank="1" showErrorMessage="1" promptTitle="Annual off-site rental costs" prompt="Sums the off-site rentals costs requested from the sponsor for each year of the project." sqref="E58:F58"/>
    <dataValidation allowBlank="1" showErrorMessage="1" promptTitle="Off-site rentals totals" prompt="Each cell is the total off-site rentals costs for this line for the entire project." sqref="H56:H57"/>
    <dataValidation allowBlank="1" showErrorMessage="1" promptTitle="Project sponsor off-site rental" prompt="Total amount of off-site rentals costs requested from sponsor for this project." sqref="H58"/>
    <dataValidation allowBlank="1" showErrorMessage="1" promptTitle="Subcontractors" prompt="Automatically fills in the Institution names if the Subcontracts worksheet has been completed." sqref="A60:D64"/>
    <dataValidation allowBlank="1" showErrorMessage="1" promptTitle="Subcontractor costs" prompt="Automatically fills in the mount of the subcontractor total costs (direct and indirect) for this year in this cell.  " sqref="E60:F64"/>
    <dataValidation allowBlank="1" showErrorMessage="1" promptTitle="Annual subonctractor costs" prompt="Sums the subcontractor costs requested from the sponsor for each year of the project." sqref="E65:F65"/>
    <dataValidation allowBlank="1" showErrorMessage="1" promptTitle="Subcontract line total" prompt="Each cell is the total subcontractor costs for this line for the entire project." sqref="H60:H64"/>
    <dataValidation allowBlank="1" showErrorMessage="1" promptTitle="Project sponsor subcontractor" prompt="Total amount of subcontractor costs requested from sponsor for this project" sqref="H65"/>
    <dataValidation allowBlank="1" showErrorMessage="1" promptTitle="Travel items" prompt="Fill in the description the of each travel cost (e.g., PI to 1 national meeting)." sqref="A67:D70"/>
    <dataValidation allowBlank="1" showErrorMessage="1" promptTitle="Travel costs" prompt="Fill in the amount of travel costs for this year in this cell.  " sqref="E67:F70"/>
    <dataValidation allowBlank="1" showErrorMessage="1" promptTitle="Annual travel costs" prompt="Sums the travel costs requested from the sponsor for each year of the project." sqref="E71:F71"/>
    <dataValidation allowBlank="1" showErrorMessage="1" promptTitle="Travel costs" prompt="Each cell is the total travel costs for this line for the entire project." sqref="H67:H70"/>
    <dataValidation allowBlank="1" showErrorMessage="1" promptTitle="Project sponsor travel support" prompt="Total amount of travel costs requested from sponsor for this project&#10;&#10;" sqref="H71"/>
    <dataValidation allowBlank="1" showErrorMessage="1" promptTitle="Tuition costs" prompt="Automatically calculates the number of individuals requiring tuition support by taking the number of persons classified as GRA in the fringe section and multiplying that # by the amount of tuition listed on the References page." sqref="A73:D73"/>
    <dataValidation allowBlank="1" showErrorMessage="1" promptTitle="Tuition costs" prompt="Automatically fills in the amount of tuition costs for this year in this cell, and adds a cost-of-living increase beginning in Year 2." sqref="E73:F73"/>
    <dataValidation allowBlank="1" showErrorMessage="1" promptTitle="Tuition costs" prompt="Each cell is the total tuition costs for this line for the entire project." sqref="H73"/>
    <dataValidation allowBlank="1" showErrorMessage="1" promptTitle="Annual tuition costs" prompt="Sums the tuition costs requested from the sponsor for each year of the project." sqref="E74:F74"/>
    <dataValidation allowBlank="1" showErrorMessage="1" promptTitle="Project sponsor tuition costs" prompt="Total amount of tuition costs requested from sponsor for this project" sqref="H74"/>
    <dataValidation allowBlank="1" showErrorMessage="1" promptTitle="Other expenses items" prompt="Fill in the description the of this other expense cost (e.g., Publications)" sqref="A76:D79"/>
    <dataValidation allowBlank="1" showErrorMessage="1" promptTitle="Other expenses costs" prompt="Fill in the amount of this other expense cost for this year in this cell.  " sqref="E76:F79"/>
    <dataValidation allowBlank="1" showErrorMessage="1" promptTitle="Other expenses totals" prompt="Each cell is the total other expenses costs for this line for the entire project." sqref="H76:H79"/>
    <dataValidation allowBlank="1" showErrorMessage="1" promptTitle="Annual other expenses costs" prompt="Sums the other expenses costs requested from the sponsor for each year of the project." sqref="E80:F80"/>
    <dataValidation allowBlank="1" showErrorMessage="1" promptTitle="Project sponsor other exp suppor" prompt="Total amount of other expenses costs requested from sponsor for this project." sqref="H80"/>
    <dataValidation allowBlank="1" showErrorMessage="1" promptTitle="Category annual subtotals" prompt="This cell is the same as the subtotal highlighted in grey above for this category." sqref="E82:F92"/>
    <dataValidation type="list" allowBlank="1" showInputMessage="1" showErrorMessage="1" sqref="E101:F101">
      <formula1>$25000,$50000,$75000,$100000,$125000,$150000,$175000,$200000,$225000,$250000,$500000</formula1>
    </dataValidation>
    <dataValidation type="list" allowBlank="1" showErrorMessage="1" promptTitle="Cost of living % increase" prompt="Fill in the cost of living allowance that will be applied to each year after Year 1 for salaries.  NOTE: cannot be greater than 3%." sqref="B7:F7">
      <formula1>"0, 0.5%,1.0%,1.5%,2.0%,2.5%,3.0%"</formula1>
    </dataValidation>
    <dataValidation allowBlank="1" showErrorMessage="1" promptTitle="Project period start date" prompt="Fill in the date the project begins." sqref="E8"/>
    <dataValidation allowBlank="1" showErrorMessage="1" promptTitle="Effort %" prompt="Enter the effort percentage this person will work on this project (e.g., if they will work 20%, enter 20).  NOTE: do not use decimals as it's difficult to justify that to sponsors." sqref="D11:D20"/>
    <dataValidation allowBlank="1" showErrorMessage="1" promptTitle="Equipment item" prompt="Fill in the name of the piece of equipment or equipment system you are requesting from the sponsor (e.g., Electron microscope)." sqref="A35:D35"/>
    <dataValidation type="whole" operator="greaterThanOrEqual" allowBlank="1" showErrorMessage="1" promptTitle="Equipment costs" prompt="Fill in the cost of the equipment on this line, in the year it will be purchased.  NOTE: equipment must be greater than $5,000, so if the equipment is less, list it in Other Expenses instead.  You will get an error message if you try to enter less here." errorTitle="Equipment price" error="Equipment price must be $5,000 or greater.  If the price is less than $5,000, you must enter it in the Other Expenses section." sqref="E35">
      <formula1>5000</formula1>
    </dataValidation>
    <dataValidation allowBlank="1" showErrorMessage="1" promptTitle="Supplies items" prompt="You cannot itemize supplies on this spreadsheet." sqref="A43:D43"/>
    <dataValidation type="whole" operator="greaterThan" allowBlank="1" showErrorMessage="1" promptTitle="Supplies costs" prompt="Each cell is calculated automatically by taking the Target amount for that year and subtracting all other costs except subcontract indirect costs." sqref="E43">
      <formula1>0</formula1>
    </dataValidation>
    <dataValidation allowBlank="1" showErrorMessage="1" promptTitle="Patient care costs" prompt="Fill in the costs of patient care costs for this year in this cell." sqref="E46"/>
    <dataValidation allowBlank="1" showErrorMessage="1" promptTitle="Alteration/renovation items" prompt="Fill in a short description of the renovation or building alteration (e.g., Hood installation)." sqref="A52:D52"/>
    <dataValidation allowBlank="1" showErrorMessage="1" promptTitle="Cost share salaries" prompt="Automatically calculates the difference between the actual salary and the current NIH cap, times the effort and including cost-of-living allowances Years 2 and above." sqref="L11:M20"/>
    <dataValidation allowBlank="1" showErrorMessage="1" sqref="H41 H82:H92"/>
    <dataValidation allowBlank="1" showErrorMessage="1" promptTitle="Alteration/renovation costs" prompt="Fill in the amount of alteration or renovation costs for this year in this cell.  NOTE: if total for each line is &lt;$100,000, line will turn red as if less than $100,000 should be in the Other Expenses section." sqref="E52:F53"/>
    <dataValidation allowBlank="1" showErrorMessage="1" promptTitle="Comments" prompt="Enter in comments about the budget, if needed (e.g., Burry will be promoted 8/10 so the base salary listed is the projected amount)." sqref="A104:H104"/>
  </dataValidations>
  <printOptions/>
  <pageMargins left="0.25" right="0.25" top="0.25" bottom="0.25"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2:P52"/>
  <sheetViews>
    <sheetView zoomScalePageLayoutView="0" workbookViewId="0" topLeftCell="A14">
      <selection activeCell="J52" sqref="J52"/>
    </sheetView>
  </sheetViews>
  <sheetFormatPr defaultColWidth="9.140625" defaultRowHeight="12.75"/>
  <cols>
    <col min="1" max="1" width="36.57421875" style="29" customWidth="1"/>
    <col min="2" max="2" width="9.57421875" style="29" bestFit="1" customWidth="1"/>
    <col min="3" max="3" width="9.7109375" style="29" bestFit="1" customWidth="1"/>
    <col min="4" max="4" width="1.421875" style="29" customWidth="1"/>
    <col min="5" max="5" width="11.7109375" style="29" customWidth="1"/>
    <col min="6" max="12" width="9.140625" style="29" customWidth="1"/>
  </cols>
  <sheetData>
    <row r="2" spans="1:16" s="52" customFormat="1" ht="15.75">
      <c r="A2" s="158" t="s">
        <v>70</v>
      </c>
      <c r="B2" s="158"/>
      <c r="C2" s="158"/>
      <c r="D2" s="158"/>
      <c r="E2" s="158"/>
      <c r="F2" s="101"/>
      <c r="G2" s="101"/>
      <c r="H2" s="101"/>
      <c r="I2" s="101"/>
      <c r="J2" s="101"/>
      <c r="K2" s="101"/>
      <c r="L2" s="101"/>
      <c r="M2" s="101"/>
      <c r="N2" s="101"/>
      <c r="O2" s="101"/>
      <c r="P2" s="101"/>
    </row>
    <row r="3" spans="1:5" ht="12.75">
      <c r="A3" s="159" t="s">
        <v>71</v>
      </c>
      <c r="B3" s="159"/>
      <c r="C3" s="159"/>
      <c r="D3" s="159"/>
      <c r="E3" s="159"/>
    </row>
    <row r="4" spans="1:5" ht="12.75">
      <c r="A4" s="32" t="s">
        <v>26</v>
      </c>
      <c r="B4" s="160"/>
      <c r="C4" s="160"/>
      <c r="D4" s="160"/>
      <c r="E4" s="160"/>
    </row>
    <row r="5" spans="1:5" ht="12.75">
      <c r="A5" s="32" t="s">
        <v>164</v>
      </c>
      <c r="B5" s="160"/>
      <c r="C5" s="160"/>
      <c r="D5" s="160"/>
      <c r="E5" s="160"/>
    </row>
    <row r="6" spans="1:12" s="5" customFormat="1" ht="12">
      <c r="A6" s="59"/>
      <c r="B6" s="57" t="s">
        <v>4</v>
      </c>
      <c r="C6" s="57" t="s">
        <v>5</v>
      </c>
      <c r="D6" s="57"/>
      <c r="E6" s="57" t="s">
        <v>7</v>
      </c>
      <c r="F6" s="33"/>
      <c r="G6" s="33"/>
      <c r="H6" s="33"/>
      <c r="I6" s="33"/>
      <c r="J6" s="33"/>
      <c r="K6" s="33"/>
      <c r="L6" s="33"/>
    </row>
    <row r="7" spans="1:12" s="4" customFormat="1" ht="12">
      <c r="A7" s="50" t="s">
        <v>24</v>
      </c>
      <c r="B7" s="100"/>
      <c r="C7" s="100"/>
      <c r="D7" s="35"/>
      <c r="E7" s="36">
        <f>SUM(B7:C7)</f>
        <v>0</v>
      </c>
      <c r="F7" s="29"/>
      <c r="G7" s="29"/>
      <c r="H7" s="29"/>
      <c r="I7" s="29"/>
      <c r="J7" s="29"/>
      <c r="K7" s="29"/>
      <c r="L7" s="29"/>
    </row>
    <row r="8" spans="1:12" s="4" customFormat="1" ht="12">
      <c r="A8" s="50" t="s">
        <v>25</v>
      </c>
      <c r="B8" s="100"/>
      <c r="C8" s="100"/>
      <c r="D8" s="35"/>
      <c r="E8" s="36">
        <f>SUM(B8:C8)</f>
        <v>0</v>
      </c>
      <c r="F8" s="29"/>
      <c r="G8" s="29"/>
      <c r="H8" s="29"/>
      <c r="I8" s="29"/>
      <c r="J8" s="29"/>
      <c r="K8" s="29"/>
      <c r="L8" s="29"/>
    </row>
    <row r="9" spans="1:12" s="6" customFormat="1" ht="12">
      <c r="A9" s="48" t="s">
        <v>11</v>
      </c>
      <c r="B9" s="25">
        <f>SUM(B7:B8)</f>
        <v>0</v>
      </c>
      <c r="C9" s="25">
        <f>SUM(C7:C8)</f>
        <v>0</v>
      </c>
      <c r="D9" s="25"/>
      <c r="E9" s="58">
        <f>SUM(B9,C9)</f>
        <v>0</v>
      </c>
      <c r="F9" s="37"/>
      <c r="G9" s="37"/>
      <c r="H9" s="37"/>
      <c r="I9" s="37"/>
      <c r="J9" s="37"/>
      <c r="K9" s="37"/>
      <c r="L9" s="37"/>
    </row>
    <row r="10" spans="1:5" ht="12.75">
      <c r="A10" s="60" t="s">
        <v>36</v>
      </c>
      <c r="B10" s="35">
        <f>IF(B9&gt;25000,25000,B9)</f>
        <v>0</v>
      </c>
      <c r="C10" s="35">
        <f>IF((B9+C9)&lt;25000,C9,IF((25000-B9)&lt;0,0,25000-B9))</f>
        <v>0</v>
      </c>
      <c r="E10" s="34"/>
    </row>
    <row r="12" spans="1:5" ht="12.75">
      <c r="A12" s="159" t="s">
        <v>72</v>
      </c>
      <c r="B12" s="159"/>
      <c r="C12" s="159"/>
      <c r="D12" s="159"/>
      <c r="E12" s="159"/>
    </row>
    <row r="13" spans="1:5" ht="12.75">
      <c r="A13" s="32" t="s">
        <v>26</v>
      </c>
      <c r="B13" s="160"/>
      <c r="C13" s="160"/>
      <c r="D13" s="160"/>
      <c r="E13" s="160"/>
    </row>
    <row r="14" spans="1:5" ht="12.75">
      <c r="A14" s="32" t="s">
        <v>164</v>
      </c>
      <c r="B14" s="160"/>
      <c r="C14" s="160"/>
      <c r="D14" s="160"/>
      <c r="E14" s="160"/>
    </row>
    <row r="15" spans="1:12" s="5" customFormat="1" ht="12">
      <c r="A15" s="59"/>
      <c r="B15" s="57" t="s">
        <v>4</v>
      </c>
      <c r="C15" s="57" t="s">
        <v>5</v>
      </c>
      <c r="D15" s="57"/>
      <c r="E15" s="57" t="s">
        <v>7</v>
      </c>
      <c r="F15" s="33"/>
      <c r="G15" s="33"/>
      <c r="H15" s="33"/>
      <c r="I15" s="33"/>
      <c r="J15" s="33"/>
      <c r="K15" s="33"/>
      <c r="L15" s="33"/>
    </row>
    <row r="16" spans="1:12" s="4" customFormat="1" ht="12">
      <c r="A16" s="50" t="s">
        <v>24</v>
      </c>
      <c r="B16" s="100"/>
      <c r="C16" s="100"/>
      <c r="D16" s="35"/>
      <c r="E16" s="36">
        <f>SUM(B16:C16)</f>
        <v>0</v>
      </c>
      <c r="F16" s="29"/>
      <c r="G16" s="29"/>
      <c r="H16" s="29"/>
      <c r="I16" s="29"/>
      <c r="J16" s="29"/>
      <c r="K16" s="29"/>
      <c r="L16" s="29"/>
    </row>
    <row r="17" spans="1:12" s="4" customFormat="1" ht="12">
      <c r="A17" s="50" t="s">
        <v>25</v>
      </c>
      <c r="B17" s="100"/>
      <c r="C17" s="100"/>
      <c r="D17" s="35"/>
      <c r="E17" s="36">
        <f>SUM(B17:C17)</f>
        <v>0</v>
      </c>
      <c r="F17" s="29"/>
      <c r="G17" s="29"/>
      <c r="H17" s="29"/>
      <c r="I17" s="29"/>
      <c r="J17" s="29"/>
      <c r="K17" s="29"/>
      <c r="L17" s="29"/>
    </row>
    <row r="18" spans="1:12" s="6" customFormat="1" ht="12">
      <c r="A18" s="48" t="s">
        <v>11</v>
      </c>
      <c r="B18" s="25">
        <f>SUM(B16:B17)</f>
        <v>0</v>
      </c>
      <c r="C18" s="25">
        <f>SUM(C16:C17)</f>
        <v>0</v>
      </c>
      <c r="D18" s="25"/>
      <c r="E18" s="58">
        <f>SUM(B18,C18)</f>
        <v>0</v>
      </c>
      <c r="F18" s="37"/>
      <c r="G18" s="37"/>
      <c r="H18" s="37"/>
      <c r="I18" s="37"/>
      <c r="J18" s="37"/>
      <c r="K18" s="37"/>
      <c r="L18" s="37"/>
    </row>
    <row r="19" spans="1:12" s="4" customFormat="1" ht="12">
      <c r="A19" s="60" t="s">
        <v>36</v>
      </c>
      <c r="B19" s="35">
        <f>IF(B18&gt;25000,25000,B18)</f>
        <v>0</v>
      </c>
      <c r="C19" s="35">
        <f>IF((B18+C18)&lt;25000,C18,IF((25000-B18)&lt;0,0,25000-B18))</f>
        <v>0</v>
      </c>
      <c r="D19" s="29"/>
      <c r="E19" s="34"/>
      <c r="F19" s="29"/>
      <c r="G19" s="29"/>
      <c r="H19" s="29"/>
      <c r="I19" s="29"/>
      <c r="J19" s="29"/>
      <c r="K19" s="29"/>
      <c r="L19" s="29"/>
    </row>
    <row r="21" spans="1:5" ht="12.75">
      <c r="A21" s="159" t="s">
        <v>73</v>
      </c>
      <c r="B21" s="159"/>
      <c r="C21" s="159"/>
      <c r="D21" s="159"/>
      <c r="E21" s="159"/>
    </row>
    <row r="22" spans="1:5" ht="12.75">
      <c r="A22" s="32" t="s">
        <v>26</v>
      </c>
      <c r="B22" s="160"/>
      <c r="C22" s="160"/>
      <c r="D22" s="160"/>
      <c r="E22" s="160"/>
    </row>
    <row r="23" spans="1:5" ht="12.75">
      <c r="A23" s="32" t="s">
        <v>164</v>
      </c>
      <c r="B23" s="160"/>
      <c r="C23" s="160"/>
      <c r="D23" s="160"/>
      <c r="E23" s="160"/>
    </row>
    <row r="24" spans="1:12" s="5" customFormat="1" ht="12">
      <c r="A24" s="59"/>
      <c r="B24" s="57" t="s">
        <v>4</v>
      </c>
      <c r="C24" s="57" t="s">
        <v>5</v>
      </c>
      <c r="D24" s="57"/>
      <c r="E24" s="57" t="s">
        <v>7</v>
      </c>
      <c r="F24" s="33"/>
      <c r="G24" s="33"/>
      <c r="H24" s="33"/>
      <c r="I24" s="33"/>
      <c r="J24" s="33"/>
      <c r="K24" s="33"/>
      <c r="L24" s="33"/>
    </row>
    <row r="25" spans="1:12" s="4" customFormat="1" ht="12">
      <c r="A25" s="50" t="s">
        <v>24</v>
      </c>
      <c r="B25" s="100"/>
      <c r="C25" s="100"/>
      <c r="D25" s="35"/>
      <c r="E25" s="36">
        <f>SUM(B25:C25)</f>
        <v>0</v>
      </c>
      <c r="F25" s="29"/>
      <c r="G25" s="29"/>
      <c r="H25" s="29"/>
      <c r="I25" s="29"/>
      <c r="J25" s="29"/>
      <c r="K25" s="29"/>
      <c r="L25" s="29"/>
    </row>
    <row r="26" spans="1:12" s="4" customFormat="1" ht="12">
      <c r="A26" s="50" t="s">
        <v>25</v>
      </c>
      <c r="B26" s="100"/>
      <c r="C26" s="100"/>
      <c r="D26" s="35"/>
      <c r="E26" s="36">
        <f>SUM(B26:C26)</f>
        <v>0</v>
      </c>
      <c r="F26" s="29"/>
      <c r="G26" s="29"/>
      <c r="H26" s="29"/>
      <c r="I26" s="29"/>
      <c r="J26" s="29"/>
      <c r="K26" s="29"/>
      <c r="L26" s="29"/>
    </row>
    <row r="27" spans="1:12" s="6" customFormat="1" ht="12">
      <c r="A27" s="48" t="s">
        <v>11</v>
      </c>
      <c r="B27" s="25">
        <f>SUM(B25:B26)</f>
        <v>0</v>
      </c>
      <c r="C27" s="25">
        <f>SUM(C25:C26)</f>
        <v>0</v>
      </c>
      <c r="D27" s="25"/>
      <c r="E27" s="58">
        <f>SUM(B27,C27)</f>
        <v>0</v>
      </c>
      <c r="F27" s="37"/>
      <c r="G27" s="37"/>
      <c r="H27" s="37"/>
      <c r="I27" s="37"/>
      <c r="J27" s="37"/>
      <c r="K27" s="37"/>
      <c r="L27" s="37"/>
    </row>
    <row r="28" spans="1:12" s="4" customFormat="1" ht="12">
      <c r="A28" s="60" t="s">
        <v>36</v>
      </c>
      <c r="B28" s="35">
        <f>IF(B27&gt;25000,25000,B27)</f>
        <v>0</v>
      </c>
      <c r="C28" s="35">
        <f>IF((B27+C27)&lt;25000,C27,IF((25000-B27)&lt;0,0,25000-B27))</f>
        <v>0</v>
      </c>
      <c r="D28" s="29"/>
      <c r="E28" s="34"/>
      <c r="F28" s="29"/>
      <c r="G28" s="29"/>
      <c r="H28" s="29"/>
      <c r="I28" s="29"/>
      <c r="J28" s="29"/>
      <c r="K28" s="29"/>
      <c r="L28" s="29"/>
    </row>
    <row r="30" spans="1:5" ht="12.75">
      <c r="A30" s="159" t="s">
        <v>74</v>
      </c>
      <c r="B30" s="159"/>
      <c r="C30" s="159"/>
      <c r="D30" s="159"/>
      <c r="E30" s="159"/>
    </row>
    <row r="31" spans="1:5" ht="12.75">
      <c r="A31" s="32" t="s">
        <v>26</v>
      </c>
      <c r="B31" s="160"/>
      <c r="C31" s="160"/>
      <c r="D31" s="160"/>
      <c r="E31" s="160"/>
    </row>
    <row r="32" spans="1:5" ht="12.75">
      <c r="A32" s="32" t="s">
        <v>164</v>
      </c>
      <c r="B32" s="160"/>
      <c r="C32" s="160"/>
      <c r="D32" s="160"/>
      <c r="E32" s="160"/>
    </row>
    <row r="33" spans="1:12" s="5" customFormat="1" ht="12">
      <c r="A33" s="59"/>
      <c r="B33" s="57" t="s">
        <v>4</v>
      </c>
      <c r="C33" s="57" t="s">
        <v>5</v>
      </c>
      <c r="D33" s="57"/>
      <c r="E33" s="57" t="s">
        <v>7</v>
      </c>
      <c r="F33" s="33"/>
      <c r="G33" s="33"/>
      <c r="H33" s="33"/>
      <c r="I33" s="33"/>
      <c r="J33" s="33"/>
      <c r="K33" s="33"/>
      <c r="L33" s="33"/>
    </row>
    <row r="34" spans="1:12" s="4" customFormat="1" ht="12">
      <c r="A34" s="50" t="s">
        <v>24</v>
      </c>
      <c r="B34" s="100"/>
      <c r="C34" s="100"/>
      <c r="D34" s="35"/>
      <c r="E34" s="36">
        <f>SUM(B34:C34)</f>
        <v>0</v>
      </c>
      <c r="F34" s="29"/>
      <c r="G34" s="29"/>
      <c r="H34" s="29"/>
      <c r="I34" s="29"/>
      <c r="J34" s="29"/>
      <c r="K34" s="29"/>
      <c r="L34" s="29"/>
    </row>
    <row r="35" spans="1:12" s="4" customFormat="1" ht="12">
      <c r="A35" s="50" t="s">
        <v>25</v>
      </c>
      <c r="B35" s="100"/>
      <c r="C35" s="100"/>
      <c r="D35" s="35"/>
      <c r="E35" s="36">
        <f>SUM(B35:C35)</f>
        <v>0</v>
      </c>
      <c r="F35" s="29"/>
      <c r="G35" s="29"/>
      <c r="H35" s="29"/>
      <c r="I35" s="29"/>
      <c r="J35" s="29"/>
      <c r="K35" s="29"/>
      <c r="L35" s="29"/>
    </row>
    <row r="36" spans="1:12" s="6" customFormat="1" ht="12">
      <c r="A36" s="48" t="s">
        <v>11</v>
      </c>
      <c r="B36" s="25">
        <f>SUM(B34:B35)</f>
        <v>0</v>
      </c>
      <c r="C36" s="25">
        <f>SUM(C34:C35)</f>
        <v>0</v>
      </c>
      <c r="D36" s="25"/>
      <c r="E36" s="58">
        <f>SUM(B36,C36)</f>
        <v>0</v>
      </c>
      <c r="F36" s="37"/>
      <c r="G36" s="37"/>
      <c r="H36" s="37"/>
      <c r="I36" s="37"/>
      <c r="J36" s="37"/>
      <c r="K36" s="37"/>
      <c r="L36" s="37"/>
    </row>
    <row r="37" spans="1:12" s="4" customFormat="1" ht="12">
      <c r="A37" s="60" t="s">
        <v>36</v>
      </c>
      <c r="B37" s="35">
        <f>IF(B36&gt;25000,25000,B36)</f>
        <v>0</v>
      </c>
      <c r="C37" s="35">
        <f>IF((B36+C36)&lt;25000,C36,IF((25000-B36)&lt;0,0,25000-B36))</f>
        <v>0</v>
      </c>
      <c r="D37" s="29"/>
      <c r="E37" s="34"/>
      <c r="F37" s="29"/>
      <c r="G37" s="29"/>
      <c r="H37" s="29"/>
      <c r="I37" s="29"/>
      <c r="J37" s="29"/>
      <c r="K37" s="29"/>
      <c r="L37" s="29"/>
    </row>
    <row r="38" spans="1:3" ht="12.75">
      <c r="A38" s="38"/>
      <c r="B38" s="39"/>
      <c r="C38" s="39"/>
    </row>
    <row r="39" spans="1:5" ht="12.75">
      <c r="A39" s="159" t="s">
        <v>75</v>
      </c>
      <c r="B39" s="159"/>
      <c r="C39" s="159"/>
      <c r="D39" s="159"/>
      <c r="E39" s="159"/>
    </row>
    <row r="40" spans="1:5" ht="12.75">
      <c r="A40" s="32" t="s">
        <v>26</v>
      </c>
      <c r="B40" s="160"/>
      <c r="C40" s="160"/>
      <c r="D40" s="160"/>
      <c r="E40" s="160"/>
    </row>
    <row r="41" spans="1:5" ht="12.75">
      <c r="A41" s="32" t="s">
        <v>164</v>
      </c>
      <c r="B41" s="160"/>
      <c r="C41" s="160"/>
      <c r="D41" s="160"/>
      <c r="E41" s="160"/>
    </row>
    <row r="42" spans="1:12" s="5" customFormat="1" ht="12">
      <c r="A42" s="59"/>
      <c r="B42" s="57" t="s">
        <v>4</v>
      </c>
      <c r="C42" s="57" t="s">
        <v>5</v>
      </c>
      <c r="D42" s="57"/>
      <c r="E42" s="57" t="s">
        <v>7</v>
      </c>
      <c r="F42" s="33"/>
      <c r="G42" s="33"/>
      <c r="H42" s="33"/>
      <c r="I42" s="33"/>
      <c r="J42" s="33"/>
      <c r="K42" s="33"/>
      <c r="L42" s="33"/>
    </row>
    <row r="43" spans="1:12" s="4" customFormat="1" ht="12">
      <c r="A43" s="50" t="s">
        <v>24</v>
      </c>
      <c r="B43" s="100"/>
      <c r="C43" s="100"/>
      <c r="D43" s="35"/>
      <c r="E43" s="36">
        <f>SUM(B43:C43)</f>
        <v>0</v>
      </c>
      <c r="F43" s="29"/>
      <c r="G43" s="29"/>
      <c r="H43" s="29"/>
      <c r="I43" s="29"/>
      <c r="J43" s="29"/>
      <c r="K43" s="29"/>
      <c r="L43" s="29"/>
    </row>
    <row r="44" spans="1:12" s="4" customFormat="1" ht="12">
      <c r="A44" s="50" t="s">
        <v>25</v>
      </c>
      <c r="B44" s="100"/>
      <c r="C44" s="100"/>
      <c r="D44" s="35"/>
      <c r="E44" s="36">
        <f>SUM(B44:C44)</f>
        <v>0</v>
      </c>
      <c r="F44" s="29"/>
      <c r="G44" s="29"/>
      <c r="H44" s="29"/>
      <c r="I44" s="29"/>
      <c r="J44" s="29"/>
      <c r="K44" s="29"/>
      <c r="L44" s="29"/>
    </row>
    <row r="45" spans="1:12" s="6" customFormat="1" ht="12">
      <c r="A45" s="48" t="s">
        <v>11</v>
      </c>
      <c r="B45" s="25">
        <f>SUM(B43:B44)</f>
        <v>0</v>
      </c>
      <c r="C45" s="25">
        <f>SUM(C43:C44)</f>
        <v>0</v>
      </c>
      <c r="D45" s="25"/>
      <c r="E45" s="58">
        <f>SUM(B45,C45)</f>
        <v>0</v>
      </c>
      <c r="F45" s="37"/>
      <c r="G45" s="37"/>
      <c r="H45" s="37"/>
      <c r="I45" s="37"/>
      <c r="J45" s="37"/>
      <c r="K45" s="37"/>
      <c r="L45" s="37"/>
    </row>
    <row r="46" spans="1:12" s="4" customFormat="1" ht="12">
      <c r="A46" s="60" t="s">
        <v>36</v>
      </c>
      <c r="B46" s="35">
        <f>IF(B45&gt;25000,25000,B45)</f>
        <v>0</v>
      </c>
      <c r="C46" s="35">
        <f>IF((B45+C45)&lt;25000,C45,IF((25000-B45)&lt;0,0,25000-B45))</f>
        <v>0</v>
      </c>
      <c r="D46" s="29"/>
      <c r="E46" s="34"/>
      <c r="F46" s="29"/>
      <c r="G46" s="29"/>
      <c r="H46" s="29"/>
      <c r="I46" s="29"/>
      <c r="J46" s="29"/>
      <c r="K46" s="29"/>
      <c r="L46" s="29"/>
    </row>
    <row r="48" spans="1:5" s="29" customFormat="1" ht="12">
      <c r="A48" s="26" t="s">
        <v>50</v>
      </c>
      <c r="B48" s="27">
        <f>SUM(B10,B19,B28,B37,B46)</f>
        <v>0</v>
      </c>
      <c r="C48" s="27">
        <f>SUM(C10,C19,C28,C37,C46)</f>
        <v>0</v>
      </c>
      <c r="D48" s="28"/>
      <c r="E48" s="27">
        <f>SUM(B48:C48)</f>
        <v>0</v>
      </c>
    </row>
    <row r="49" spans="1:5" ht="12.75">
      <c r="A49" s="32" t="s">
        <v>51</v>
      </c>
      <c r="B49" s="25">
        <f>SUM(B9,B18,B27,B36,B45)-B48</f>
        <v>0</v>
      </c>
      <c r="C49" s="25">
        <f>SUM(C9,C18,C27,C36,C45)-C48</f>
        <v>0</v>
      </c>
      <c r="D49" s="30"/>
      <c r="E49" s="58">
        <f>SUM(B49:C49)</f>
        <v>0</v>
      </c>
    </row>
    <row r="50" spans="1:5" ht="12.75">
      <c r="A50" s="49" t="s">
        <v>54</v>
      </c>
      <c r="B50" s="31">
        <f aca="true" t="shared" si="0" ref="B50:C52">SUM(B7,B16,B25,B34,B43)</f>
        <v>0</v>
      </c>
      <c r="C50" s="31">
        <f t="shared" si="0"/>
        <v>0</v>
      </c>
      <c r="E50" s="61">
        <f>SUM(B50:C50)</f>
        <v>0</v>
      </c>
    </row>
    <row r="51" spans="1:5" ht="12.75">
      <c r="A51" s="49" t="s">
        <v>53</v>
      </c>
      <c r="B51" s="31">
        <f t="shared" si="0"/>
        <v>0</v>
      </c>
      <c r="C51" s="31">
        <f t="shared" si="0"/>
        <v>0</v>
      </c>
      <c r="E51" s="61">
        <f>SUM(B51:C51)</f>
        <v>0</v>
      </c>
    </row>
    <row r="52" spans="1:5" ht="12.75">
      <c r="A52" s="26" t="s">
        <v>168</v>
      </c>
      <c r="B52" s="27">
        <f t="shared" si="0"/>
        <v>0</v>
      </c>
      <c r="C52" s="27">
        <f t="shared" si="0"/>
        <v>0</v>
      </c>
      <c r="D52" s="28"/>
      <c r="E52" s="27">
        <f>SUM(B52:C52)</f>
        <v>0</v>
      </c>
    </row>
  </sheetData>
  <sheetProtection/>
  <mergeCells count="16">
    <mergeCell ref="A2:E2"/>
    <mergeCell ref="B40:E40"/>
    <mergeCell ref="B41:E41"/>
    <mergeCell ref="B23:E23"/>
    <mergeCell ref="B31:E31"/>
    <mergeCell ref="B32:E32"/>
    <mergeCell ref="A3:E3"/>
    <mergeCell ref="A39:E39"/>
    <mergeCell ref="A12:E12"/>
    <mergeCell ref="A21:E21"/>
    <mergeCell ref="A30:E30"/>
    <mergeCell ref="B4:E4"/>
    <mergeCell ref="B5:E5"/>
    <mergeCell ref="B13:E13"/>
    <mergeCell ref="B14:E14"/>
    <mergeCell ref="B22:E22"/>
  </mergeCells>
  <dataValidations count="18">
    <dataValidation allowBlank="1" showErrorMessage="1" promptTitle="Subcontactor indirect costs" prompt="fill in the indirect costs the subcontractee is charging for each year of the project." sqref="B8:C8 B17:C17 B26:C26 B35:C35 B44:C44"/>
    <dataValidation allowBlank="1" showInputMessage="1" showErrorMessage="1" promptTitle="Annual F/A inclusion totals" prompt="Annual total of all subcontract costs that will be included in UL's indirect costs." sqref="B48:C48"/>
    <dataValidation allowBlank="1" showInputMessage="1" showErrorMessage="1" promptTitle="Total F/A inclusion" prompt="Total of all subcontract costs that will be included in UL's indirect costs." sqref="E48"/>
    <dataValidation allowBlank="1" showInputMessage="1" showErrorMessage="1" promptTitle="Annual F/A exclusions" prompt="Annual total of all subcontract costs that will be excluded from UL's indirect costs (exceed $25,000)." sqref="B49:C49"/>
    <dataValidation allowBlank="1" showInputMessage="1" showErrorMessage="1" promptTitle="Total F/A exclusions" prompt="Total of all subcontract costs that will be excluded from UL's indirect costs (exceed $25,000) for this project." sqref="E49"/>
    <dataValidation allowBlank="1" showInputMessage="1" showErrorMessage="1" promptTitle="Annual direct costs" prompt="Annual total of all direct costs charged by all subcontractors." sqref="B50:C50"/>
    <dataValidation allowBlank="1" showInputMessage="1" showErrorMessage="1" promptTitle="Annual indirect costs totals" prompt="Annual total of all indirect costs charged by all subcontractors." sqref="B51:C51"/>
    <dataValidation allowBlank="1" showInputMessage="1" showErrorMessage="1" promptTitle="Annual total subcontractor costs" prompt="Annual total of both direct and indirect costs for all subcontractors." sqref="B52:C52"/>
    <dataValidation allowBlank="1" showInputMessage="1" showErrorMessage="1" promptTitle="Total direct costs" prompt="Total of all subcontractor direct costs for the entire project." sqref="E50"/>
    <dataValidation allowBlank="1" showInputMessage="1" showErrorMessage="1" promptTitle="Total indirect costs" prompt="Total of all subcontractor indirect costs for the entire project." sqref="E51"/>
    <dataValidation allowBlank="1" showInputMessage="1" showErrorMessage="1" promptTitle="Total subcontractors contacts" prompt="Total of both direct and indirect costs for all subcontractors for the entire project period." sqref="E52"/>
    <dataValidation allowBlank="1" showErrorMessage="1" promptTitle="Annual direct costs" prompt="fill in the direct costs the subcontractee is charging for each year of the project." sqref="B34:C34 B7:C7 B16:C16 B25:C25 B43:C43"/>
    <dataValidation allowBlank="1" showErrorMessage="1" promptTitle="Subcontractor annual costs" prompt="Automatically totals the direct and indirect costs for each year." sqref="B9:C9 B18:C18 B27:C27 B36:C36 B45:C45"/>
    <dataValidation allowBlank="1" showErrorMessage="1" promptTitle="F/A amounts included" prompt="The amount of this year's budget that will be included in UL's indirect costs (&lt;$25,000)." sqref="B10:C10 B19:C19 B28:C28 B37:C37 B46:C46"/>
    <dataValidation allowBlank="1" showErrorMessage="1" promptTitle="Project direct costs" prompt="Total direct costs charged by this sponsor for the entire project period." sqref="E7 E16 E25 E34 E43"/>
    <dataValidation allowBlank="1" showErrorMessage="1" promptTitle="Subcontractor total project cost" prompt="Total amount of direct and indirect costs that this subcontractor is charging for the entire project period." sqref="E9 E18 E27 E36 E45"/>
    <dataValidation allowBlank="1" showErrorMessage="1" promptTitle="Institution" prompt="fill in the name of the institution you will be subcontracting to (e.g., Brown University)." sqref="B40:E40 B31:E31 B22:E22 B13:E13 B4:E4"/>
    <dataValidation allowBlank="1" showErrorMessage="1" promptTitle="Principal Investigator" prompt="fill in the name of the PI at this subcontract site (e.g., Chris Meloni)." sqref="B41:E41 B32:E32 B23:E23 B14:E14 B5:E5"/>
  </dataValidation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2:S36"/>
  <sheetViews>
    <sheetView zoomScalePageLayoutView="0" workbookViewId="0" topLeftCell="A1">
      <selection activeCell="J52" sqref="J52"/>
    </sheetView>
  </sheetViews>
  <sheetFormatPr defaultColWidth="9.140625" defaultRowHeight="12.75"/>
  <cols>
    <col min="1" max="2" width="10.7109375" style="0" customWidth="1"/>
    <col min="3" max="3" width="16.57421875" style="0" customWidth="1"/>
    <col min="4" max="4" width="19.57421875" style="0" bestFit="1" customWidth="1"/>
    <col min="5" max="5" width="19.8515625" style="0" bestFit="1" customWidth="1"/>
    <col min="6" max="6" width="15.7109375" style="0" customWidth="1"/>
    <col min="9" max="9" width="10.140625" style="0" bestFit="1" customWidth="1"/>
  </cols>
  <sheetData>
    <row r="2" spans="1:19" s="52" customFormat="1" ht="15.75">
      <c r="A2" s="158" t="s">
        <v>93</v>
      </c>
      <c r="B2" s="158"/>
      <c r="C2" s="158"/>
      <c r="D2" s="158"/>
      <c r="E2" s="158"/>
      <c r="F2" s="158"/>
      <c r="G2" s="158"/>
      <c r="H2" s="158"/>
      <c r="I2" s="158"/>
      <c r="J2" s="158"/>
      <c r="K2" s="158"/>
      <c r="L2" s="158"/>
      <c r="M2" s="158"/>
      <c r="N2" s="158"/>
      <c r="O2" s="158"/>
      <c r="P2" s="158"/>
      <c r="Q2" s="158"/>
      <c r="R2" s="158"/>
      <c r="S2" s="158"/>
    </row>
    <row r="4" spans="1:6" ht="12.75">
      <c r="A4" s="162" t="s">
        <v>94</v>
      </c>
      <c r="B4" s="163"/>
      <c r="C4" s="163"/>
      <c r="D4" s="163"/>
      <c r="E4" s="163"/>
      <c r="F4" s="164"/>
    </row>
    <row r="5" spans="1:6" ht="12.75">
      <c r="A5" s="165" t="s">
        <v>95</v>
      </c>
      <c r="B5" s="165"/>
      <c r="C5" s="165"/>
      <c r="D5" s="166">
        <f>'MAIN SHEET'!B4</f>
        <v>0</v>
      </c>
      <c r="E5" s="166"/>
      <c r="F5" s="166"/>
    </row>
    <row r="6" spans="1:6" ht="12.75">
      <c r="A6" s="165" t="s">
        <v>96</v>
      </c>
      <c r="B6" s="165"/>
      <c r="C6" s="165"/>
      <c r="D6" s="167" t="str">
        <f>TEXT('MAIN SHEET'!B5,"mm/dd/yyyy")&amp;" - "&amp;TEXT('MAIN SHEET'!B6,"mm/dd/yyyy")</f>
        <v>07/01/2014 - 06/30/2016</v>
      </c>
      <c r="E6" s="167"/>
      <c r="F6" s="167"/>
    </row>
    <row r="7" spans="1:6" ht="12.75">
      <c r="A7" s="165" t="s">
        <v>97</v>
      </c>
      <c r="B7" s="165"/>
      <c r="C7" s="165"/>
      <c r="D7" s="168">
        <f>'MAIN SHEET'!H99</f>
        <v>412500</v>
      </c>
      <c r="E7" s="168"/>
      <c r="F7" s="168"/>
    </row>
    <row r="8" spans="1:6" ht="12.75">
      <c r="A8" s="165" t="s">
        <v>98</v>
      </c>
      <c r="B8" s="165"/>
      <c r="C8" s="165"/>
      <c r="D8" s="168">
        <f>D7</f>
        <v>412500</v>
      </c>
      <c r="E8" s="168"/>
      <c r="F8" s="168"/>
    </row>
    <row r="11" spans="1:6" ht="12.75">
      <c r="A11" s="162" t="s">
        <v>78</v>
      </c>
      <c r="B11" s="163"/>
      <c r="C11" s="163"/>
      <c r="D11" s="163"/>
      <c r="E11" s="163"/>
      <c r="F11" s="164"/>
    </row>
    <row r="12" spans="1:6" ht="12.75">
      <c r="A12" s="71" t="s">
        <v>66</v>
      </c>
      <c r="B12" s="71" t="s">
        <v>67</v>
      </c>
      <c r="F12" s="69" t="s">
        <v>80</v>
      </c>
    </row>
    <row r="13" spans="1:6" ht="12.75">
      <c r="A13" s="66">
        <f>'MAIN SHEET'!E8</f>
        <v>41821</v>
      </c>
      <c r="B13" s="66">
        <f>'MAIN SHEET'!E9</f>
        <v>42185</v>
      </c>
      <c r="C13" s="165" t="s">
        <v>79</v>
      </c>
      <c r="D13" s="165"/>
      <c r="E13" s="165"/>
      <c r="F13" s="67">
        <f>'MAIN SHEET'!E93-SUBCONTRACTS!B51</f>
        <v>150000</v>
      </c>
    </row>
    <row r="14" spans="1:9" ht="12.75">
      <c r="A14" s="165" t="s">
        <v>55</v>
      </c>
      <c r="B14" s="165"/>
      <c r="C14" s="165"/>
      <c r="D14" s="165"/>
      <c r="E14" s="165"/>
      <c r="F14" s="67">
        <f>SUBCONTRACTS!B51</f>
        <v>0</v>
      </c>
      <c r="I14" s="1"/>
    </row>
    <row r="15" spans="1:6" ht="12.75">
      <c r="A15" s="165" t="s">
        <v>81</v>
      </c>
      <c r="B15" s="165"/>
      <c r="C15" s="165"/>
      <c r="D15" s="165"/>
      <c r="E15" s="165"/>
      <c r="F15" s="67">
        <f>SUM(F13:F14)</f>
        <v>150000</v>
      </c>
    </row>
    <row r="17" spans="3:6" ht="12.75">
      <c r="C17" s="70" t="s">
        <v>82</v>
      </c>
      <c r="D17" s="70" t="s">
        <v>83</v>
      </c>
      <c r="E17" s="70" t="s">
        <v>84</v>
      </c>
      <c r="F17" s="70" t="s">
        <v>80</v>
      </c>
    </row>
    <row r="18" spans="3:6" ht="12.75">
      <c r="C18" s="65" t="s">
        <v>85</v>
      </c>
      <c r="D18" s="68">
        <f>'MAIN SHEET'!E96</f>
        <v>0.5</v>
      </c>
      <c r="E18" s="67">
        <f>'MAIN SHEET'!E95</f>
        <v>150000</v>
      </c>
      <c r="F18" s="67">
        <f>'MAIN SHEET'!E97</f>
        <v>75000</v>
      </c>
    </row>
    <row r="19" spans="3:6" ht="12.75">
      <c r="C19" s="126"/>
      <c r="D19" s="68"/>
      <c r="E19" s="67"/>
      <c r="F19" s="67">
        <f>IF('MAIN SHEET'!E96&gt;0.49,ROUNDUP(D19*E19,0),"")</f>
        <v>0</v>
      </c>
    </row>
    <row r="20" spans="5:6" ht="12.75">
      <c r="E20" s="127"/>
      <c r="F20" s="127"/>
    </row>
    <row r="21" spans="1:6" ht="12.75">
      <c r="A21" s="162" t="s">
        <v>86</v>
      </c>
      <c r="B21" s="163"/>
      <c r="C21" s="163"/>
      <c r="D21" s="163"/>
      <c r="E21" s="163"/>
      <c r="F21" s="164"/>
    </row>
    <row r="22" spans="1:6" ht="12.75">
      <c r="A22" s="71" t="s">
        <v>66</v>
      </c>
      <c r="B22" s="71" t="s">
        <v>67</v>
      </c>
      <c r="F22" s="69" t="s">
        <v>80</v>
      </c>
    </row>
    <row r="23" spans="1:6" ht="12.75">
      <c r="A23" s="66">
        <f>'MAIN SHEET'!F8</f>
        <v>42186</v>
      </c>
      <c r="B23" s="66">
        <f>'MAIN SHEET'!F9</f>
        <v>42551</v>
      </c>
      <c r="C23" s="165" t="s">
        <v>79</v>
      </c>
      <c r="D23" s="165"/>
      <c r="E23" s="165"/>
      <c r="F23" s="67">
        <f>'MAIN SHEET'!F93-SUBCONTRACTS!C51</f>
        <v>125000</v>
      </c>
    </row>
    <row r="24" spans="1:6" ht="12.75">
      <c r="A24" s="165" t="s">
        <v>55</v>
      </c>
      <c r="B24" s="165"/>
      <c r="C24" s="165"/>
      <c r="D24" s="165"/>
      <c r="E24" s="165"/>
      <c r="F24" s="67">
        <f>SUBCONTRACTS!C51</f>
        <v>0</v>
      </c>
    </row>
    <row r="25" spans="1:6" ht="12.75">
      <c r="A25" s="165" t="s">
        <v>81</v>
      </c>
      <c r="B25" s="165"/>
      <c r="C25" s="165"/>
      <c r="D25" s="165"/>
      <c r="E25" s="165"/>
      <c r="F25" s="67">
        <f>SUM(F23:F24)</f>
        <v>125000</v>
      </c>
    </row>
    <row r="27" spans="3:6" ht="12.75">
      <c r="C27" s="70" t="s">
        <v>82</v>
      </c>
      <c r="D27" s="70" t="s">
        <v>83</v>
      </c>
      <c r="E27" s="70" t="s">
        <v>84</v>
      </c>
      <c r="F27" s="70" t="s">
        <v>80</v>
      </c>
    </row>
    <row r="28" spans="3:6" ht="12.75">
      <c r="C28" s="65" t="s">
        <v>85</v>
      </c>
      <c r="D28" s="68">
        <f>'MAIN SHEET'!F96</f>
        <v>0.5</v>
      </c>
      <c r="E28" s="67">
        <f>'MAIN SHEET'!F95</f>
        <v>125000</v>
      </c>
      <c r="F28" s="67">
        <f>'MAIN SHEET'!F97</f>
        <v>62500</v>
      </c>
    </row>
    <row r="29" spans="3:6" ht="12.75">
      <c r="C29" s="64"/>
      <c r="D29" s="68"/>
      <c r="E29" s="67"/>
      <c r="F29" s="67"/>
    </row>
    <row r="31" spans="1:6" ht="12.75">
      <c r="A31" s="162" t="s">
        <v>87</v>
      </c>
      <c r="B31" s="163"/>
      <c r="C31" s="163"/>
      <c r="D31" s="163"/>
      <c r="E31" s="163"/>
      <c r="F31" s="164"/>
    </row>
    <row r="32" spans="1:6" ht="12.75">
      <c r="A32" s="161" t="s">
        <v>88</v>
      </c>
      <c r="B32" s="161"/>
      <c r="C32" s="161"/>
      <c r="D32" s="161"/>
      <c r="E32" s="161"/>
      <c r="F32" s="67">
        <f>'MAIN SHEET'!H93-SUBCONTRACTS!E51</f>
        <v>275000</v>
      </c>
    </row>
    <row r="33" spans="1:6" ht="12.75">
      <c r="A33" s="161" t="s">
        <v>89</v>
      </c>
      <c r="B33" s="161"/>
      <c r="C33" s="161"/>
      <c r="D33" s="161"/>
      <c r="E33" s="161"/>
      <c r="F33" s="67">
        <f>SUBCONTRACTS!E51</f>
        <v>0</v>
      </c>
    </row>
    <row r="34" spans="1:6" ht="12.75">
      <c r="A34" s="161" t="s">
        <v>90</v>
      </c>
      <c r="B34" s="161"/>
      <c r="C34" s="161"/>
      <c r="D34" s="161"/>
      <c r="E34" s="161"/>
      <c r="F34" s="67">
        <f>'MAIN SHEET'!H93</f>
        <v>275000</v>
      </c>
    </row>
    <row r="35" spans="1:6" ht="12.75">
      <c r="A35" s="161" t="s">
        <v>91</v>
      </c>
      <c r="B35" s="161"/>
      <c r="C35" s="161"/>
      <c r="D35" s="161"/>
      <c r="E35" s="161"/>
      <c r="F35" s="67">
        <f>'MAIN SHEET'!H97</f>
        <v>137500</v>
      </c>
    </row>
    <row r="36" spans="1:6" ht="12.75">
      <c r="A36" s="161" t="s">
        <v>92</v>
      </c>
      <c r="B36" s="161"/>
      <c r="C36" s="161"/>
      <c r="D36" s="161"/>
      <c r="E36" s="161"/>
      <c r="F36" s="67">
        <f>'MAIN SHEET'!H99</f>
        <v>412500</v>
      </c>
    </row>
  </sheetData>
  <sheetProtection/>
  <mergeCells count="24">
    <mergeCell ref="A2:S2"/>
    <mergeCell ref="C13:E13"/>
    <mergeCell ref="A11:F11"/>
    <mergeCell ref="A14:E14"/>
    <mergeCell ref="D7:F7"/>
    <mergeCell ref="D8:F8"/>
    <mergeCell ref="A31:F31"/>
    <mergeCell ref="A32:E32"/>
    <mergeCell ref="A33:E33"/>
    <mergeCell ref="A25:E25"/>
    <mergeCell ref="A15:E15"/>
    <mergeCell ref="A21:F21"/>
    <mergeCell ref="C23:E23"/>
    <mergeCell ref="A24:E24"/>
    <mergeCell ref="A34:E34"/>
    <mergeCell ref="A35:E35"/>
    <mergeCell ref="A36:E36"/>
    <mergeCell ref="A4:F4"/>
    <mergeCell ref="A5:C5"/>
    <mergeCell ref="A6:C6"/>
    <mergeCell ref="A7:C7"/>
    <mergeCell ref="A8:C8"/>
    <mergeCell ref="D5:F5"/>
    <mergeCell ref="D6:F6"/>
  </mergeCells>
  <printOptions/>
  <pageMargins left="0.25" right="0.25" top="0.25" bottom="0.25"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Q47"/>
  <sheetViews>
    <sheetView zoomScalePageLayoutView="0" workbookViewId="0" topLeftCell="A1">
      <selection activeCell="E40" sqref="E40"/>
    </sheetView>
  </sheetViews>
  <sheetFormatPr defaultColWidth="9.140625" defaultRowHeight="12.75"/>
  <cols>
    <col min="1" max="1" width="51.8515625" style="23" customWidth="1"/>
    <col min="2" max="2" width="10.140625" style="23" bestFit="1" customWidth="1"/>
    <col min="3" max="3" width="2.421875" style="23" customWidth="1"/>
    <col min="4" max="4" width="24.140625" style="23" customWidth="1"/>
    <col min="5" max="5" width="14.140625" style="23" customWidth="1"/>
    <col min="6" max="6" width="15.7109375" style="23" customWidth="1"/>
    <col min="7" max="16384" width="9.140625" style="23" customWidth="1"/>
  </cols>
  <sheetData>
    <row r="2" spans="1:17" ht="15.75">
      <c r="A2" s="158" t="s">
        <v>100</v>
      </c>
      <c r="B2" s="158"/>
      <c r="C2" s="158"/>
      <c r="D2" s="158"/>
      <c r="E2" s="158"/>
      <c r="F2" s="158"/>
      <c r="G2" s="158"/>
      <c r="H2" s="158"/>
      <c r="I2" s="158"/>
      <c r="J2" s="158"/>
      <c r="K2" s="158"/>
      <c r="L2" s="158"/>
      <c r="M2" s="158"/>
      <c r="N2" s="158"/>
      <c r="O2" s="158"/>
      <c r="P2" s="158"/>
      <c r="Q2" s="158"/>
    </row>
    <row r="4" spans="1:6" ht="12">
      <c r="A4" s="171" t="s">
        <v>101</v>
      </c>
      <c r="B4" s="172"/>
      <c r="C4" s="172"/>
      <c r="D4" s="172"/>
      <c r="E4" s="172"/>
      <c r="F4" s="172"/>
    </row>
    <row r="5" spans="1:5" ht="12">
      <c r="A5" s="4" t="str">
        <f>TEXT('MAIN SHEET'!B5,"mm/dd/yyyy")&amp;" - "&amp;TEXT('MAIN SHEET'!B6,"mm/dd/yyyy")</f>
        <v>07/01/2014 - 06/30/2016</v>
      </c>
      <c r="B5" s="4"/>
      <c r="C5" s="4"/>
      <c r="D5" s="4"/>
      <c r="E5" s="4"/>
    </row>
    <row r="7" spans="1:9" s="24" customFormat="1" ht="12">
      <c r="A7" s="51" t="s">
        <v>102</v>
      </c>
      <c r="B7" s="51"/>
      <c r="C7" s="77"/>
      <c r="D7" s="169" t="s">
        <v>103</v>
      </c>
      <c r="E7" s="170"/>
      <c r="F7" s="78" t="s">
        <v>52</v>
      </c>
      <c r="G7" s="6"/>
      <c r="H7" s="6"/>
      <c r="I7" s="6"/>
    </row>
    <row r="8" spans="1:9" ht="12">
      <c r="A8" s="9" t="s">
        <v>31</v>
      </c>
      <c r="B8" s="73">
        <f>'MAIN SHEET'!H21</f>
        <v>0</v>
      </c>
      <c r="C8" s="4"/>
      <c r="D8" s="74" t="s">
        <v>31</v>
      </c>
      <c r="E8" s="75">
        <f>'MAIN SHEET'!O21</f>
        <v>0</v>
      </c>
      <c r="F8" s="62">
        <f>IF(ISBLANK('MAIN SHEET'!P11),"",CONCATENATE('MAIN SHEET'!P11&amp;" ("&amp;'MAIN SHEET'!K11&amp;") ")&amp;IF(ISBLANK('MAIN SHEET'!P12),"",CONCATENATE(", "&amp;'MAIN SHEET'!P12&amp;" ("&amp;'MAIN SHEET'!K12&amp;") "))&amp;IF(ISBLANK('MAIN SHEET'!P13),"",CONCATENATE(", "&amp;'MAIN SHEET'!P13&amp;" ("&amp;'MAIN SHEET'!K13&amp;") "))&amp;IF(ISBLANK('MAIN SHEET'!P14),"",CONCATENATE(", "&amp;'MAIN SHEET'!P14&amp;" ("&amp;'MAIN SHEET'!K14&amp;") "))&amp;IF(ISBLANK('MAIN SHEET'!P15),"",CONCATENATE(", "&amp;'MAIN SHEET'!P15&amp;" ("&amp;'MAIN SHEET'!K15&amp;") "))&amp;IF(ISBLANK('MAIN SHEET'!P16),"",CONCATENATE(", "&amp;'MAIN SHEET'!P16&amp;" ("&amp;'MAIN SHEET'!K16&amp;") "))&amp;IF(ISBLANK('MAIN SHEET'!P17),"",CONCATENATE(", "&amp;'MAIN SHEET'!P17&amp;" ("&amp;'MAIN SHEET'!K17&amp;") "))&amp;IF(ISBLANK('MAIN SHEET'!P18),"",CONCATENATE(", "&amp;'MAIN SHEET'!P18&amp;" ("&amp;'MAIN SHEET'!K18&amp;") "))&amp;IF(ISBLANK('MAIN SHEET'!P19),"",CONCATENATE(", "&amp;'MAIN SHEET'!P19&amp;" ("&amp;'MAIN SHEET'!K19&amp;") "))&amp;IF(ISBLANK('MAIN SHEET'!P20),"",CONCATENATE(", "&amp;'MAIN SHEET'!P20&amp;" ("&amp;'MAIN SHEET'!K20&amp;") ")))</f>
      </c>
      <c r="G8" s="4"/>
      <c r="H8" s="4"/>
      <c r="I8" s="4"/>
    </row>
    <row r="9" spans="1:9" ht="12">
      <c r="A9" s="74" t="s">
        <v>12</v>
      </c>
      <c r="B9" s="76">
        <f>'MAIN SHEET'!H33</f>
        <v>0</v>
      </c>
      <c r="C9" s="4"/>
      <c r="D9" s="74" t="s">
        <v>12</v>
      </c>
      <c r="E9" s="75">
        <f>'MAIN SHEET'!O33</f>
        <v>0</v>
      </c>
      <c r="F9" s="62">
        <f>F8</f>
      </c>
      <c r="G9" s="4"/>
      <c r="H9" s="4"/>
      <c r="I9" s="4"/>
    </row>
    <row r="10" spans="1:9" ht="12">
      <c r="A10" s="9" t="s">
        <v>39</v>
      </c>
      <c r="B10" s="73">
        <f>'MAIN SHEET'!H41</f>
        <v>0</v>
      </c>
      <c r="C10" s="4"/>
      <c r="D10" s="9" t="s">
        <v>39</v>
      </c>
      <c r="E10" s="75"/>
      <c r="F10" s="45"/>
      <c r="G10" s="4"/>
      <c r="H10" s="4"/>
      <c r="I10" s="4"/>
    </row>
    <row r="11" spans="1:9" ht="12">
      <c r="A11" s="9" t="s">
        <v>40</v>
      </c>
      <c r="B11" s="73">
        <f>'MAIN SHEET'!H54</f>
        <v>0</v>
      </c>
      <c r="C11" s="4"/>
      <c r="D11" s="9" t="s">
        <v>40</v>
      </c>
      <c r="E11" s="75"/>
      <c r="F11" s="45"/>
      <c r="G11" s="4"/>
      <c r="H11" s="4"/>
      <c r="I11" s="4"/>
    </row>
    <row r="12" spans="1:9" ht="12">
      <c r="A12" s="9" t="s">
        <v>18</v>
      </c>
      <c r="B12" s="73">
        <f>'MAIN SHEET'!H65</f>
        <v>0</v>
      </c>
      <c r="C12" s="4"/>
      <c r="D12" s="9" t="s">
        <v>18</v>
      </c>
      <c r="E12" s="75"/>
      <c r="F12" s="45"/>
      <c r="G12" s="4"/>
      <c r="H12" s="4"/>
      <c r="I12" s="4"/>
    </row>
    <row r="13" spans="1:9" ht="12">
      <c r="A13" s="9" t="s">
        <v>32</v>
      </c>
      <c r="B13" s="73">
        <f>SUM('MAIN SHEET'!H44,'MAIN SHEET'!H50,'MAIN SHEET'!H58,'MAIN SHEET'!H80)</f>
        <v>275000</v>
      </c>
      <c r="C13" s="4"/>
      <c r="D13" s="9" t="s">
        <v>32</v>
      </c>
      <c r="E13" s="75"/>
      <c r="F13" s="45"/>
      <c r="G13" s="4"/>
      <c r="H13" s="4"/>
      <c r="I13" s="4"/>
    </row>
    <row r="14" spans="1:9" ht="12">
      <c r="A14" s="9" t="s">
        <v>20</v>
      </c>
      <c r="B14" s="73">
        <f>'MAIN SHEET'!H71</f>
        <v>0</v>
      </c>
      <c r="C14" s="4"/>
      <c r="D14" s="9" t="s">
        <v>20</v>
      </c>
      <c r="E14" s="75"/>
      <c r="F14" s="45"/>
      <c r="G14" s="4"/>
      <c r="H14" s="4"/>
      <c r="I14" s="4"/>
    </row>
    <row r="15" spans="1:9" ht="12">
      <c r="A15" s="9" t="s">
        <v>21</v>
      </c>
      <c r="B15" s="73">
        <f>'MAIN SHEET'!H74</f>
        <v>0</v>
      </c>
      <c r="C15" s="4"/>
      <c r="D15" s="9" t="s">
        <v>21</v>
      </c>
      <c r="E15" s="75"/>
      <c r="F15" s="45"/>
      <c r="G15" s="4"/>
      <c r="H15" s="4"/>
      <c r="I15" s="4"/>
    </row>
    <row r="16" spans="1:9" ht="12">
      <c r="A16" s="40" t="s">
        <v>33</v>
      </c>
      <c r="B16" s="41">
        <f>SUM(B8:B15)</f>
        <v>275000</v>
      </c>
      <c r="C16" s="4"/>
      <c r="D16" s="40" t="s">
        <v>33</v>
      </c>
      <c r="E16" s="79">
        <f>SUM(E8:E15)</f>
        <v>0</v>
      </c>
      <c r="F16" s="19"/>
      <c r="G16" s="4"/>
      <c r="H16" s="4"/>
      <c r="I16" s="4"/>
    </row>
    <row r="17" spans="1:9" ht="12">
      <c r="A17" s="4"/>
      <c r="B17" s="4"/>
      <c r="C17" s="4"/>
      <c r="D17" s="4"/>
      <c r="E17" s="4"/>
      <c r="F17" s="4"/>
      <c r="G17" s="4"/>
      <c r="H17" s="4"/>
      <c r="I17" s="4"/>
    </row>
    <row r="18" spans="1:9" ht="12">
      <c r="A18" s="51" t="s">
        <v>104</v>
      </c>
      <c r="B18" s="51"/>
      <c r="C18" s="4"/>
      <c r="D18" s="4"/>
      <c r="E18" s="4"/>
      <c r="F18" s="4"/>
      <c r="G18" s="4"/>
      <c r="H18" s="4"/>
      <c r="I18" s="4"/>
    </row>
    <row r="19" spans="1:9" ht="12">
      <c r="A19" s="9" t="s">
        <v>41</v>
      </c>
      <c r="B19" s="73">
        <f>B10</f>
        <v>0</v>
      </c>
      <c r="C19" s="4"/>
      <c r="D19" s="4"/>
      <c r="E19" s="4"/>
      <c r="F19" s="4"/>
      <c r="G19" s="4"/>
      <c r="H19" s="4"/>
      <c r="I19" s="4"/>
    </row>
    <row r="20" spans="1:9" ht="12">
      <c r="A20" s="9" t="s">
        <v>42</v>
      </c>
      <c r="B20" s="73">
        <f>B11</f>
        <v>0</v>
      </c>
      <c r="C20" s="4"/>
      <c r="D20" s="4"/>
      <c r="E20" s="4"/>
      <c r="F20" s="4"/>
      <c r="G20" s="4"/>
      <c r="H20" s="4"/>
      <c r="I20" s="4"/>
    </row>
    <row r="21" spans="1:9" ht="12">
      <c r="A21" s="9" t="s">
        <v>43</v>
      </c>
      <c r="B21" s="73">
        <f>'MAIN SHEET'!H58</f>
        <v>0</v>
      </c>
      <c r="C21" s="4"/>
      <c r="D21" s="4"/>
      <c r="E21" s="4"/>
      <c r="F21" s="4"/>
      <c r="G21" s="4"/>
      <c r="H21" s="4"/>
      <c r="I21" s="4"/>
    </row>
    <row r="22" spans="1:9" ht="12">
      <c r="A22" s="9" t="s">
        <v>44</v>
      </c>
      <c r="B22" s="73">
        <f>'MAIN SHEET'!H50</f>
        <v>0</v>
      </c>
      <c r="C22" s="4"/>
      <c r="D22" s="4"/>
      <c r="E22" s="4"/>
      <c r="F22" s="4"/>
      <c r="G22" s="4"/>
      <c r="H22" s="4"/>
      <c r="I22" s="4"/>
    </row>
    <row r="23" spans="1:9" ht="12">
      <c r="A23" s="9" t="s">
        <v>45</v>
      </c>
      <c r="B23" s="73">
        <f>SUBCONTRACTS!E49</f>
        <v>0</v>
      </c>
      <c r="C23" s="4"/>
      <c r="D23" s="4"/>
      <c r="E23" s="4"/>
      <c r="F23" s="4"/>
      <c r="G23" s="4"/>
      <c r="H23" s="4"/>
      <c r="I23" s="4"/>
    </row>
    <row r="24" spans="1:9" ht="12">
      <c r="A24" s="9" t="s">
        <v>46</v>
      </c>
      <c r="B24" s="73">
        <f>B15</f>
        <v>0</v>
      </c>
      <c r="C24" s="4"/>
      <c r="D24" s="4"/>
      <c r="E24" s="4"/>
      <c r="F24" s="4"/>
      <c r="G24" s="4"/>
      <c r="H24" s="4"/>
      <c r="I24" s="4"/>
    </row>
    <row r="25" spans="1:9" ht="12">
      <c r="A25" s="9" t="s">
        <v>47</v>
      </c>
      <c r="B25" s="73"/>
      <c r="C25" s="4"/>
      <c r="D25" s="4"/>
      <c r="E25" s="4"/>
      <c r="F25" s="4"/>
      <c r="G25" s="4"/>
      <c r="H25" s="4"/>
      <c r="I25" s="4"/>
    </row>
    <row r="26" spans="1:11" ht="12">
      <c r="A26" s="40" t="s">
        <v>48</v>
      </c>
      <c r="B26" s="41">
        <f>SUM(B19:B25)</f>
        <v>0</v>
      </c>
      <c r="C26" s="4"/>
      <c r="D26" s="4"/>
      <c r="E26" s="4"/>
      <c r="F26" s="4"/>
      <c r="G26" s="4"/>
      <c r="H26" s="4"/>
      <c r="I26" s="80"/>
      <c r="J26" s="80"/>
      <c r="K26" s="80"/>
    </row>
    <row r="27" spans="1:9" ht="12">
      <c r="A27" s="15" t="s">
        <v>49</v>
      </c>
      <c r="B27" s="61">
        <f>B16-B26</f>
        <v>275000</v>
      </c>
      <c r="C27" s="4"/>
      <c r="D27" s="4"/>
      <c r="E27" s="4"/>
      <c r="F27" s="4"/>
      <c r="G27" s="4"/>
      <c r="H27" s="4"/>
      <c r="I27" s="4"/>
    </row>
    <row r="28" spans="1:9" ht="12">
      <c r="A28" s="4"/>
      <c r="B28" s="4"/>
      <c r="C28" s="4"/>
      <c r="D28" s="4"/>
      <c r="E28" s="4"/>
      <c r="F28" s="4"/>
      <c r="G28" s="4"/>
      <c r="H28" s="4"/>
      <c r="I28" s="4"/>
    </row>
    <row r="29" spans="1:9" ht="12">
      <c r="A29" s="51" t="s">
        <v>11</v>
      </c>
      <c r="B29" s="51"/>
      <c r="C29" s="4"/>
      <c r="D29" s="4"/>
      <c r="E29" s="4"/>
      <c r="F29" s="4"/>
      <c r="G29" s="4"/>
      <c r="H29" s="4"/>
      <c r="I29" s="4"/>
    </row>
    <row r="30" spans="1:9" ht="12">
      <c r="A30" s="15" t="s">
        <v>105</v>
      </c>
      <c r="B30" s="61">
        <f>'MAIN SHEET'!H97</f>
        <v>137500</v>
      </c>
      <c r="C30" s="4"/>
      <c r="D30" s="4"/>
      <c r="E30" s="4"/>
      <c r="F30" s="4"/>
      <c r="G30" s="4"/>
      <c r="H30" s="4"/>
      <c r="I30" s="4"/>
    </row>
    <row r="31" spans="1:9" ht="12">
      <c r="A31" s="15" t="s">
        <v>106</v>
      </c>
      <c r="B31" s="61">
        <f>'MAIN SHEET'!H99</f>
        <v>412500</v>
      </c>
      <c r="C31" s="4"/>
      <c r="D31" s="4"/>
      <c r="E31" s="4"/>
      <c r="F31" s="4"/>
      <c r="G31" s="4"/>
      <c r="H31" s="4"/>
      <c r="I31" s="4"/>
    </row>
    <row r="32" spans="1:9" ht="12">
      <c r="A32" s="4"/>
      <c r="B32" s="4"/>
      <c r="C32" s="4"/>
      <c r="D32" s="4"/>
      <c r="E32" s="4"/>
      <c r="F32" s="4"/>
      <c r="G32" s="4"/>
      <c r="H32" s="4"/>
      <c r="I32" s="4"/>
    </row>
    <row r="33" spans="1:9" ht="12">
      <c r="A33" s="174" t="s">
        <v>107</v>
      </c>
      <c r="B33" s="174"/>
      <c r="C33" s="174"/>
      <c r="D33" s="174"/>
      <c r="E33" s="174"/>
      <c r="F33" s="174"/>
      <c r="G33" s="4"/>
      <c r="H33" s="4"/>
      <c r="I33" s="4"/>
    </row>
    <row r="34" spans="1:9" ht="12">
      <c r="A34" s="173">
        <f>IF(('MAIN SHEET'!K11="")*AND('MAIN SHEET'!K12="")*AND('MAIN SHEET'!K13="")*AND('MAIN SHEET'!K134="")*AND('MAIN SHEET'!K15="")*AND('MAIN SHEET'!K16="")*AND('MAIN SHEET'!K17="")*AND('MAIN SHEET'!K18="")*AND('MAIN SHEET'!K19="")*AND('MAIN SHEET'!K20=""),"","1) The cost share is for the difference between the NIH salary cap and the actual salary for ")&amp;IF('MAIN SHEET'!K11="","",'MAIN SHEET'!K11)&amp;IF('MAIN SHEET'!K12="","",(", "&amp;'MAIN SHEET'!K12))&amp;IF('MAIN SHEET'!K13="","",(", "&amp;'MAIN SHEET'!K13))&amp;IF('MAIN SHEET'!K14="","",(", "&amp;'MAIN SHEET'!K14))&amp;IF('MAIN SHEET'!K15="","",(", "&amp;'MAIN SHEET'!K15))&amp;IF('MAIN SHEET'!K16="","",(", "&amp;'MAIN SHEET'!K16))&amp;IF('MAIN SHEET'!K17="","",(", "&amp;'MAIN SHEET'!K17))&amp;IF('MAIN SHEET'!K18="","",(", "&amp;'MAIN SHEET'!K18))&amp;IF('MAIN SHEET'!K19="","",(", "&amp;'MAIN SHEET'!K19))&amp;IF('MAIN SHEET'!K20="","",(", "&amp;'MAIN SHEET'!K20))</f>
      </c>
      <c r="B34" s="173"/>
      <c r="C34" s="173"/>
      <c r="D34" s="173"/>
      <c r="E34" s="173"/>
      <c r="F34" s="173"/>
      <c r="G34" s="4"/>
      <c r="H34" s="4"/>
      <c r="I34" s="4"/>
    </row>
    <row r="35" spans="1:9" ht="12">
      <c r="A35" s="147">
        <f>IF('MAIN SHEET'!A104="","","2) "&amp;'MAIN SHEET'!A104)</f>
      </c>
      <c r="B35" s="148"/>
      <c r="C35" s="148"/>
      <c r="D35" s="148"/>
      <c r="E35" s="148"/>
      <c r="F35" s="149"/>
      <c r="G35" s="4"/>
      <c r="H35" s="4"/>
      <c r="I35" s="4"/>
    </row>
    <row r="36" spans="1:9" ht="12">
      <c r="A36" s="4"/>
      <c r="B36" s="4"/>
      <c r="C36" s="4"/>
      <c r="D36" s="4"/>
      <c r="E36" s="4"/>
      <c r="F36" s="4"/>
      <c r="G36" s="4"/>
      <c r="H36" s="4"/>
      <c r="I36" s="4"/>
    </row>
    <row r="37" spans="1:9" ht="12">
      <c r="A37" s="81" t="s">
        <v>108</v>
      </c>
      <c r="B37" s="81"/>
      <c r="C37" s="87"/>
      <c r="D37" s="87"/>
      <c r="E37" s="87"/>
      <c r="F37" s="87"/>
      <c r="G37" s="4"/>
      <c r="H37" s="4"/>
      <c r="I37" s="4"/>
    </row>
    <row r="38" spans="1:9" s="86" customFormat="1" ht="12.75" customHeight="1">
      <c r="A38" s="84" t="s">
        <v>109</v>
      </c>
      <c r="B38" s="176" t="s">
        <v>110</v>
      </c>
      <c r="C38" s="176"/>
      <c r="D38" s="176"/>
      <c r="E38" s="84" t="s">
        <v>111</v>
      </c>
      <c r="F38" s="84" t="s">
        <v>112</v>
      </c>
      <c r="G38" s="5"/>
      <c r="H38" s="5"/>
      <c r="I38" s="5"/>
    </row>
    <row r="39" spans="1:9" s="29" customFormat="1" ht="12">
      <c r="A39" s="45">
        <f>IF(SUBCONTRACTS!B4="","",SUBCONTRACTS!B4)</f>
      </c>
      <c r="B39" s="175">
        <f>IF(SUBCONTRACTS!B5="","",SUBCONTRACTS!B5)</f>
      </c>
      <c r="C39" s="175"/>
      <c r="D39" s="175"/>
      <c r="E39" s="88">
        <f>IF(SUBCONTRACTS!B9=0,"",SUBCONTRACTS!B9)</f>
      </c>
      <c r="F39" s="88">
        <f>IF(SUBCONTRACTS!B4="","",SUBCONTRACTS!E9-SUBCONTRACTS!B9)</f>
      </c>
      <c r="G39" s="4"/>
      <c r="H39" s="4"/>
      <c r="I39" s="4"/>
    </row>
    <row r="40" spans="1:6" s="85" customFormat="1" ht="12">
      <c r="A40" s="45">
        <f>IF(SUBCONTRACTS!B13="","",SUBCONTRACTS!B13)</f>
      </c>
      <c r="B40" s="175">
        <f>IF(SUBCONTRACTS!B14="","",SUBCONTRACTS!B14)</f>
      </c>
      <c r="C40" s="175"/>
      <c r="D40" s="175"/>
      <c r="E40" s="88">
        <f>IF(SUBCONTRACTS!B18=0,"",SUBCONTRACTS!B18)</f>
      </c>
      <c r="F40" s="88">
        <f>IF(SUBCONTRACTS!E18=0,"",SUBCONTRACTS!E18-SUBCONTRACTS!B18)</f>
      </c>
    </row>
    <row r="41" spans="1:9" s="29" customFormat="1" ht="12">
      <c r="A41" s="45">
        <f>IF(SUBCONTRACTS!B22="","",SUBCONTRACTS!B22)</f>
      </c>
      <c r="B41" s="175">
        <f>IF(SUBCONTRACTS!B23="","",SUBCONTRACTS!B23)</f>
      </c>
      <c r="C41" s="175"/>
      <c r="D41" s="175"/>
      <c r="E41" s="88">
        <f>IF(SUBCONTRACTS!B27=0,"",SUBCONTRACTS!B27)</f>
      </c>
      <c r="F41" s="88">
        <f>IF(SUBCONTRACTS!E27=0,"",SUBCONTRACTS!E27-SUBCONTRACTS!B27)</f>
      </c>
      <c r="G41" s="4"/>
      <c r="H41" s="4"/>
      <c r="I41" s="4"/>
    </row>
    <row r="42" spans="1:9" s="29" customFormat="1" ht="12">
      <c r="A42" s="45">
        <f>IF(SUBCONTRACTS!B31="","",SUBCONTRACTS!B31)</f>
      </c>
      <c r="B42" s="175">
        <f>IF(SUBCONTRACTS!B32="","",SUBCONTRACTS!B32)</f>
      </c>
      <c r="C42" s="175"/>
      <c r="D42" s="175"/>
      <c r="E42" s="88">
        <f>IF(SUBCONTRACTS!B36=0,"",SUBCONTRACTS!B36)</f>
      </c>
      <c r="F42" s="88">
        <f>IF(SUBCONTRACTS!E36=0,"",SUBCONTRACTS!E36-SUBCONTRACTS!B36)</f>
      </c>
      <c r="G42" s="4"/>
      <c r="H42" s="4"/>
      <c r="I42" s="4"/>
    </row>
    <row r="43" spans="1:9" s="29" customFormat="1" ht="12">
      <c r="A43" s="45">
        <f>IF(SUBCONTRACTS!B40="","",SUBCONTRACTS!B40)</f>
      </c>
      <c r="B43" s="175">
        <f>IF(SUBCONTRACTS!B41="","",SUBCONTRACTS!B41)</f>
      </c>
      <c r="C43" s="175"/>
      <c r="D43" s="175"/>
      <c r="E43" s="88">
        <f>IF(SUBCONTRACTS!B45=0,"",SUBCONTRACTS!B45)</f>
      </c>
      <c r="F43" s="88">
        <f>IF(SUBCONTRACTS!E45=0,"",SUBCONTRACTS!E45-SUBCONTRACTS!B45)</f>
      </c>
      <c r="G43" s="4"/>
      <c r="H43" s="4"/>
      <c r="I43" s="4"/>
    </row>
    <row r="44" spans="1:9" s="29" customFormat="1" ht="12">
      <c r="A44" s="4"/>
      <c r="B44" s="4"/>
      <c r="C44" s="4"/>
      <c r="D44" s="4"/>
      <c r="E44" s="4"/>
      <c r="F44" s="4"/>
      <c r="G44" s="4"/>
      <c r="H44" s="4"/>
      <c r="I44" s="4"/>
    </row>
    <row r="45" spans="1:9" ht="12">
      <c r="A45" s="4"/>
      <c r="B45" s="4"/>
      <c r="C45" s="4"/>
      <c r="D45" s="4"/>
      <c r="E45" s="4"/>
      <c r="F45" s="4"/>
      <c r="G45" s="4"/>
      <c r="H45" s="4"/>
      <c r="I45" s="4"/>
    </row>
    <row r="46" spans="1:9" ht="12">
      <c r="A46" s="4"/>
      <c r="B46" s="4"/>
      <c r="C46" s="4"/>
      <c r="D46" s="4"/>
      <c r="E46" s="4"/>
      <c r="F46" s="4"/>
      <c r="G46" s="4"/>
      <c r="H46" s="4"/>
      <c r="I46" s="4"/>
    </row>
    <row r="47" spans="1:9" ht="12">
      <c r="A47" s="4"/>
      <c r="B47" s="4"/>
      <c r="C47" s="4"/>
      <c r="D47" s="4"/>
      <c r="E47" s="4"/>
      <c r="F47" s="4"/>
      <c r="G47" s="4"/>
      <c r="H47" s="4"/>
      <c r="I47" s="4"/>
    </row>
  </sheetData>
  <sheetProtection/>
  <mergeCells count="12">
    <mergeCell ref="B40:D40"/>
    <mergeCell ref="B41:D41"/>
    <mergeCell ref="B42:D42"/>
    <mergeCell ref="B43:D43"/>
    <mergeCell ref="B38:D38"/>
    <mergeCell ref="B39:D39"/>
    <mergeCell ref="D7:E7"/>
    <mergeCell ref="A2:Q2"/>
    <mergeCell ref="A4:F4"/>
    <mergeCell ref="A34:F34"/>
    <mergeCell ref="A35:F35"/>
    <mergeCell ref="A33:F33"/>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J24"/>
  <sheetViews>
    <sheetView zoomScalePageLayoutView="0" workbookViewId="0" topLeftCell="A1">
      <selection activeCell="B7" sqref="B7"/>
    </sheetView>
  </sheetViews>
  <sheetFormatPr defaultColWidth="9.140625" defaultRowHeight="12.75"/>
  <cols>
    <col min="1" max="1" width="32.140625" style="0" bestFit="1" customWidth="1"/>
    <col min="2" max="2" width="8.57421875" style="0" customWidth="1"/>
    <col min="3" max="3" width="8.140625" style="0" customWidth="1"/>
    <col min="5" max="10" width="8.57421875" style="0" customWidth="1"/>
  </cols>
  <sheetData>
    <row r="1" spans="1:10" ht="12.75">
      <c r="A1" s="177" t="s">
        <v>125</v>
      </c>
      <c r="B1" s="177"/>
      <c r="C1" s="177"/>
      <c r="D1" s="177"/>
      <c r="E1" s="177"/>
      <c r="F1" s="177"/>
      <c r="G1" s="177"/>
      <c r="H1" s="177"/>
      <c r="I1" s="177"/>
      <c r="J1" s="177"/>
    </row>
    <row r="2" spans="1:10" ht="12.75">
      <c r="A2" s="89" t="s">
        <v>8</v>
      </c>
      <c r="B2" s="90">
        <v>40725</v>
      </c>
      <c r="C2" s="90">
        <v>41091</v>
      </c>
      <c r="D2" s="90">
        <v>41456</v>
      </c>
      <c r="E2" s="90">
        <v>41821</v>
      </c>
      <c r="F2" s="90">
        <v>42186</v>
      </c>
      <c r="G2" s="90">
        <v>42552</v>
      </c>
      <c r="H2" s="90">
        <v>42917</v>
      </c>
      <c r="I2" s="90">
        <v>43282</v>
      </c>
      <c r="J2" s="90">
        <v>43647</v>
      </c>
    </row>
    <row r="3" spans="1:2" ht="12.75">
      <c r="A3" s="89" t="s">
        <v>29</v>
      </c>
      <c r="B3" s="67">
        <v>179700</v>
      </c>
    </row>
    <row r="4" spans="1:2" ht="12.75">
      <c r="A4" s="89" t="s">
        <v>68</v>
      </c>
      <c r="B4" s="91">
        <v>0.285</v>
      </c>
    </row>
    <row r="5" spans="1:2" ht="12.75">
      <c r="A5" s="89" t="s">
        <v>65</v>
      </c>
      <c r="B5" s="92">
        <v>2202</v>
      </c>
    </row>
    <row r="6" spans="1:2" ht="12.75">
      <c r="A6" s="102" t="s">
        <v>69</v>
      </c>
      <c r="B6" s="103">
        <v>3462</v>
      </c>
    </row>
    <row r="7" spans="1:7" ht="12.75">
      <c r="A7" s="120" t="s">
        <v>199</v>
      </c>
      <c r="B7" s="90">
        <v>41091</v>
      </c>
      <c r="C7" s="91">
        <v>0.5</v>
      </c>
      <c r="D7" s="90">
        <v>40968</v>
      </c>
      <c r="E7" s="124">
        <f>B7-D7</f>
        <v>123</v>
      </c>
      <c r="F7" s="91"/>
      <c r="G7" s="91"/>
    </row>
    <row r="8" spans="1:4" ht="12.75">
      <c r="A8" s="2"/>
      <c r="B8" s="122"/>
      <c r="C8" s="122"/>
      <c r="D8" s="1"/>
    </row>
    <row r="23" ht="12.75">
      <c r="B23" s="1"/>
    </row>
    <row r="24" ht="12.75">
      <c r="B24" s="1"/>
    </row>
  </sheetData>
  <sheetProtection/>
  <mergeCells count="1">
    <mergeCell ref="A1:J1"/>
  </mergeCells>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2:R60"/>
  <sheetViews>
    <sheetView zoomScalePageLayoutView="0" workbookViewId="0" topLeftCell="A34">
      <selection activeCell="A73" sqref="A73"/>
    </sheetView>
  </sheetViews>
  <sheetFormatPr defaultColWidth="9.140625" defaultRowHeight="12.75"/>
  <cols>
    <col min="1" max="1" width="95.57421875" style="0" customWidth="1"/>
  </cols>
  <sheetData>
    <row r="2" spans="1:18" s="106" customFormat="1" ht="12.75">
      <c r="A2" s="108" t="s">
        <v>121</v>
      </c>
      <c r="B2" s="107"/>
      <c r="C2" s="107"/>
      <c r="D2" s="107"/>
      <c r="E2" s="107"/>
      <c r="F2" s="107"/>
      <c r="G2" s="107"/>
      <c r="H2" s="107"/>
      <c r="I2" s="107"/>
      <c r="J2" s="107"/>
      <c r="K2" s="107"/>
      <c r="L2" s="107"/>
      <c r="M2" s="107"/>
      <c r="N2" s="107"/>
      <c r="O2" s="107"/>
      <c r="P2" s="107"/>
      <c r="Q2" s="107"/>
      <c r="R2" s="107"/>
    </row>
    <row r="3" s="106" customFormat="1" ht="12.75">
      <c r="A3" s="69" t="s">
        <v>120</v>
      </c>
    </row>
    <row r="4" s="106" customFormat="1" ht="25.5">
      <c r="A4" s="109" t="s">
        <v>119</v>
      </c>
    </row>
    <row r="5" s="106" customFormat="1" ht="12.75">
      <c r="A5" s="108" t="s">
        <v>122</v>
      </c>
    </row>
    <row r="6" s="106" customFormat="1" ht="12.75">
      <c r="A6" s="69" t="s">
        <v>123</v>
      </c>
    </row>
    <row r="7" s="106" customFormat="1" ht="12.75">
      <c r="A7" s="109" t="s">
        <v>124</v>
      </c>
    </row>
    <row r="8" s="106" customFormat="1" ht="12.75">
      <c r="A8" s="109"/>
    </row>
    <row r="9" ht="12.75">
      <c r="A9" s="108" t="s">
        <v>59</v>
      </c>
    </row>
    <row r="10" ht="12.75">
      <c r="A10" s="69" t="s">
        <v>139</v>
      </c>
    </row>
    <row r="11" ht="12.75">
      <c r="A11" s="110" t="s">
        <v>117</v>
      </c>
    </row>
    <row r="12" ht="25.5">
      <c r="A12" s="110" t="s">
        <v>205</v>
      </c>
    </row>
    <row r="13" ht="12.75">
      <c r="A13" s="110" t="s">
        <v>126</v>
      </c>
    </row>
    <row r="14" ht="12.75">
      <c r="A14" s="110" t="s">
        <v>127</v>
      </c>
    </row>
    <row r="15" ht="25.5">
      <c r="A15" s="110" t="s">
        <v>206</v>
      </c>
    </row>
    <row r="16" ht="12.75">
      <c r="A16" s="69" t="s">
        <v>140</v>
      </c>
    </row>
    <row r="17" s="106" customFormat="1" ht="25.5">
      <c r="A17" s="111" t="s">
        <v>128</v>
      </c>
    </row>
    <row r="18" ht="12.75">
      <c r="A18" s="113" t="s">
        <v>60</v>
      </c>
    </row>
    <row r="19" ht="12.75">
      <c r="A19" s="110" t="s">
        <v>62</v>
      </c>
    </row>
    <row r="20" ht="25.5">
      <c r="A20" s="110" t="s">
        <v>129</v>
      </c>
    </row>
    <row r="21" ht="25.5">
      <c r="A21" s="110" t="s">
        <v>131</v>
      </c>
    </row>
    <row r="22" ht="12.75">
      <c r="A22" s="114" t="s">
        <v>207</v>
      </c>
    </row>
    <row r="23" ht="25.5">
      <c r="A23" s="114" t="s">
        <v>141</v>
      </c>
    </row>
    <row r="24" ht="12.75">
      <c r="A24" s="44" t="s">
        <v>63</v>
      </c>
    </row>
    <row r="25" ht="25.5">
      <c r="A25" s="110" t="s">
        <v>132</v>
      </c>
    </row>
    <row r="26" ht="25.5">
      <c r="A26" s="111" t="s">
        <v>133</v>
      </c>
    </row>
    <row r="27" ht="12.75">
      <c r="A27" s="44" t="s">
        <v>169</v>
      </c>
    </row>
    <row r="28" ht="25.5">
      <c r="A28" s="111" t="s">
        <v>170</v>
      </c>
    </row>
    <row r="29" ht="12.75">
      <c r="A29" s="69" t="s">
        <v>134</v>
      </c>
    </row>
    <row r="30" ht="25.5">
      <c r="A30" s="109" t="s">
        <v>135</v>
      </c>
    </row>
    <row r="31" ht="38.25">
      <c r="A31" s="109" t="s">
        <v>136</v>
      </c>
    </row>
    <row r="32" ht="12.75">
      <c r="A32" s="69" t="s">
        <v>137</v>
      </c>
    </row>
    <row r="33" ht="25.5">
      <c r="A33" s="115" t="s">
        <v>138</v>
      </c>
    </row>
    <row r="34" ht="12.75">
      <c r="A34" s="69" t="s">
        <v>142</v>
      </c>
    </row>
    <row r="35" ht="12.75">
      <c r="A35" s="64" t="s">
        <v>143</v>
      </c>
    </row>
    <row r="36" ht="12.75">
      <c r="A36" s="64" t="s">
        <v>144</v>
      </c>
    </row>
    <row r="37" ht="12.75">
      <c r="A37" s="69" t="s">
        <v>145</v>
      </c>
    </row>
    <row r="38" ht="25.5">
      <c r="A38" s="110" t="s">
        <v>146</v>
      </c>
    </row>
    <row r="39" ht="38.25">
      <c r="A39" s="110" t="s">
        <v>147</v>
      </c>
    </row>
    <row r="40" ht="12.75">
      <c r="A40" s="69" t="s">
        <v>148</v>
      </c>
    </row>
    <row r="41" ht="12.75">
      <c r="A41" s="110" t="s">
        <v>150</v>
      </c>
    </row>
    <row r="42" ht="12.75">
      <c r="A42" s="110" t="s">
        <v>149</v>
      </c>
    </row>
    <row r="43" ht="12.75">
      <c r="A43" s="69" t="s">
        <v>151</v>
      </c>
    </row>
    <row r="44" ht="12.75">
      <c r="A44" s="116" t="s">
        <v>152</v>
      </c>
    </row>
    <row r="45" ht="12.75">
      <c r="A45" s="69" t="s">
        <v>153</v>
      </c>
    </row>
    <row r="46" ht="12.75">
      <c r="A46" s="111" t="s">
        <v>154</v>
      </c>
    </row>
    <row r="47" ht="12.75">
      <c r="A47" s="117" t="s">
        <v>155</v>
      </c>
    </row>
    <row r="48" ht="12.75">
      <c r="A48" s="69" t="s">
        <v>157</v>
      </c>
    </row>
    <row r="49" ht="38.25">
      <c r="A49" s="118" t="s">
        <v>156</v>
      </c>
    </row>
    <row r="50" ht="12.75">
      <c r="A50" s="69" t="s">
        <v>158</v>
      </c>
    </row>
    <row r="51" ht="12.75">
      <c r="A51" s="110" t="s">
        <v>159</v>
      </c>
    </row>
    <row r="52" ht="12.75">
      <c r="A52" s="110" t="s">
        <v>160</v>
      </c>
    </row>
    <row r="53" ht="12.75">
      <c r="A53" s="69" t="s">
        <v>99</v>
      </c>
    </row>
    <row r="54" ht="25.5">
      <c r="A54" s="110" t="s">
        <v>161</v>
      </c>
    </row>
    <row r="55" ht="12.75">
      <c r="A55" s="108" t="s">
        <v>151</v>
      </c>
    </row>
    <row r="56" ht="12.75">
      <c r="A56" s="69" t="s">
        <v>162</v>
      </c>
    </row>
    <row r="57" ht="12.75">
      <c r="A57" s="110" t="s">
        <v>163</v>
      </c>
    </row>
    <row r="58" ht="12.75">
      <c r="A58" s="110" t="s">
        <v>166</v>
      </c>
    </row>
    <row r="59" ht="12.75">
      <c r="A59" s="110" t="s">
        <v>165</v>
      </c>
    </row>
    <row r="60" ht="12.75">
      <c r="A60" s="110" t="s">
        <v>167</v>
      </c>
    </row>
  </sheetData>
  <sheetProtection/>
  <printOptions/>
  <pageMargins left="0.25" right="0.25" top="0.25" bottom="0.25" header="0.5" footer="0.5"/>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2:A42"/>
  <sheetViews>
    <sheetView zoomScalePageLayoutView="0" workbookViewId="0" topLeftCell="A1">
      <selection activeCell="A18" sqref="A18"/>
    </sheetView>
  </sheetViews>
  <sheetFormatPr defaultColWidth="9.140625" defaultRowHeight="12.75"/>
  <cols>
    <col min="1" max="1" width="104.00390625" style="0" customWidth="1"/>
  </cols>
  <sheetData>
    <row r="2" ht="12.75">
      <c r="A2" s="108" t="s">
        <v>171</v>
      </c>
    </row>
    <row r="3" ht="12.75">
      <c r="A3" s="69" t="s">
        <v>172</v>
      </c>
    </row>
    <row r="4" ht="12.75">
      <c r="A4" s="118" t="s">
        <v>202</v>
      </c>
    </row>
    <row r="5" ht="25.5">
      <c r="A5" s="118" t="s">
        <v>173</v>
      </c>
    </row>
    <row r="6" ht="12.75">
      <c r="A6" s="69" t="s">
        <v>175</v>
      </c>
    </row>
    <row r="7" ht="25.5">
      <c r="A7" s="118" t="s">
        <v>174</v>
      </c>
    </row>
    <row r="8" ht="25.5">
      <c r="A8" s="118" t="s">
        <v>203</v>
      </c>
    </row>
    <row r="9" ht="25.5">
      <c r="A9" s="118" t="s">
        <v>197</v>
      </c>
    </row>
    <row r="10" ht="25.5">
      <c r="A10" s="119" t="s">
        <v>176</v>
      </c>
    </row>
    <row r="11" ht="12.75" hidden="1">
      <c r="A11" s="118">
        <v>12.75</v>
      </c>
    </row>
    <row r="12" ht="25.5">
      <c r="A12" s="118" t="s">
        <v>177</v>
      </c>
    </row>
    <row r="13" ht="25.5" customHeight="1">
      <c r="A13" s="118" t="s">
        <v>178</v>
      </c>
    </row>
    <row r="14" ht="12.75">
      <c r="A14" s="69" t="s">
        <v>179</v>
      </c>
    </row>
    <row r="15" ht="12.75" customHeight="1">
      <c r="A15" s="118" t="s">
        <v>180</v>
      </c>
    </row>
    <row r="16" ht="12.75">
      <c r="A16" s="118" t="s">
        <v>198</v>
      </c>
    </row>
    <row r="17" ht="12.75">
      <c r="A17" s="118" t="s">
        <v>204</v>
      </c>
    </row>
    <row r="18" ht="12.75">
      <c r="A18" s="118" t="s">
        <v>113</v>
      </c>
    </row>
    <row r="19" ht="12.75">
      <c r="A19" s="118" t="s">
        <v>114</v>
      </c>
    </row>
    <row r="20" ht="25.5">
      <c r="A20" s="118" t="s">
        <v>181</v>
      </c>
    </row>
    <row r="21" ht="25.5">
      <c r="A21" s="118" t="s">
        <v>182</v>
      </c>
    </row>
    <row r="22" ht="25.5">
      <c r="A22" s="118" t="s">
        <v>183</v>
      </c>
    </row>
    <row r="23" ht="12.75">
      <c r="A23" s="118" t="s">
        <v>115</v>
      </c>
    </row>
    <row r="24" ht="25.5">
      <c r="A24" s="118" t="s">
        <v>200</v>
      </c>
    </row>
    <row r="25" ht="25.5">
      <c r="A25" s="118" t="s">
        <v>116</v>
      </c>
    </row>
    <row r="26" ht="12.75">
      <c r="A26" s="69" t="s">
        <v>151</v>
      </c>
    </row>
    <row r="27" ht="12.75">
      <c r="A27" s="89" t="s">
        <v>184</v>
      </c>
    </row>
    <row r="28" ht="38.25">
      <c r="A28" s="118" t="s">
        <v>185</v>
      </c>
    </row>
    <row r="29" ht="12.75">
      <c r="A29" s="69" t="s">
        <v>186</v>
      </c>
    </row>
    <row r="30" ht="38.25">
      <c r="A30" s="118" t="s">
        <v>187</v>
      </c>
    </row>
    <row r="31" ht="25.5">
      <c r="A31" s="118" t="s">
        <v>201</v>
      </c>
    </row>
    <row r="32" ht="25.5">
      <c r="A32" s="118" t="s">
        <v>188</v>
      </c>
    </row>
    <row r="33" ht="25.5">
      <c r="A33" s="118" t="s">
        <v>190</v>
      </c>
    </row>
    <row r="34" ht="12.75">
      <c r="A34" s="69" t="s">
        <v>189</v>
      </c>
    </row>
    <row r="35" ht="25.5">
      <c r="A35" s="118" t="s">
        <v>191</v>
      </c>
    </row>
    <row r="36" ht="25.5">
      <c r="A36" s="118" t="s">
        <v>192</v>
      </c>
    </row>
    <row r="37" ht="51">
      <c r="A37" s="118" t="s">
        <v>193</v>
      </c>
    </row>
    <row r="38" ht="25.5">
      <c r="A38" s="118" t="s">
        <v>194</v>
      </c>
    </row>
    <row r="39" ht="12.75">
      <c r="A39" s="69" t="s">
        <v>125</v>
      </c>
    </row>
    <row r="40" ht="25.5">
      <c r="A40" s="110" t="s">
        <v>195</v>
      </c>
    </row>
    <row r="41" ht="12.75">
      <c r="A41" s="69" t="s">
        <v>196</v>
      </c>
    </row>
    <row r="42" ht="12.75">
      <c r="A42" s="118" t="s">
        <v>130</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Rittenhouse,Jamie</dc:creator>
  <cp:keywords/>
  <dc:description/>
  <cp:lastModifiedBy>jgritt01</cp:lastModifiedBy>
  <cp:lastPrinted>2012-05-07T12:30:47Z</cp:lastPrinted>
  <dcterms:created xsi:type="dcterms:W3CDTF">2010-01-07T15:31:41Z</dcterms:created>
  <dcterms:modified xsi:type="dcterms:W3CDTF">2013-09-18T18:40:04Z</dcterms:modified>
  <cp:category/>
  <cp:version/>
  <cp:contentType/>
  <cp:contentStatus/>
</cp:coreProperties>
</file>