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aschn01.AD\Box\PI Resources\BudgetTemplates\"/>
    </mc:Choice>
  </mc:AlternateContent>
  <xr:revisionPtr revIDLastSave="0" documentId="13_ncr:1_{AA170EBD-56A8-49BB-B628-1832992165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udget" sheetId="1" r:id="rId1"/>
    <sheet name="MTDC Exclusions" sheetId="5" r:id="rId2"/>
    <sheet name="F&amp;A Rates and Instructions" sheetId="8" r:id="rId3"/>
    <sheet name="FTE% and Months Calculator" sheetId="7" r:id="rId4"/>
  </sheets>
  <definedNames>
    <definedName name="_xlnm.Print_Area" localSheetId="0">budget!$A$5:$R$112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9" i="1" l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G111" i="1"/>
  <c r="J111" i="1" s="1"/>
  <c r="M111" i="1" s="1"/>
  <c r="P111" i="1" s="1"/>
  <c r="R87" i="1"/>
  <c r="R86" i="1"/>
  <c r="R85" i="1"/>
  <c r="R67" i="1"/>
  <c r="R66" i="1"/>
  <c r="R65" i="1"/>
  <c r="G49" i="1"/>
  <c r="J49" i="1" s="1"/>
  <c r="M49" i="1" s="1"/>
  <c r="P49" i="1" s="1"/>
  <c r="B49" i="1"/>
  <c r="A49" i="1"/>
  <c r="G48" i="1"/>
  <c r="J48" i="1" s="1"/>
  <c r="M48" i="1" s="1"/>
  <c r="P48" i="1" s="1"/>
  <c r="B48" i="1"/>
  <c r="A48" i="1"/>
  <c r="G47" i="1"/>
  <c r="J47" i="1" s="1"/>
  <c r="M47" i="1" s="1"/>
  <c r="B47" i="1"/>
  <c r="A47" i="1"/>
  <c r="G46" i="1"/>
  <c r="B46" i="1"/>
  <c r="A46" i="1"/>
  <c r="G45" i="1"/>
  <c r="J45" i="1" s="1"/>
  <c r="M45" i="1" s="1"/>
  <c r="P45" i="1" s="1"/>
  <c r="B45" i="1"/>
  <c r="A45" i="1"/>
  <c r="G44" i="1"/>
  <c r="J44" i="1" s="1"/>
  <c r="B44" i="1"/>
  <c r="A44" i="1"/>
  <c r="G43" i="1"/>
  <c r="J43" i="1" s="1"/>
  <c r="B43" i="1"/>
  <c r="A43" i="1"/>
  <c r="G42" i="1"/>
  <c r="J42" i="1" s="1"/>
  <c r="B42" i="1"/>
  <c r="A42" i="1"/>
  <c r="G41" i="1"/>
  <c r="J41" i="1" s="1"/>
  <c r="M41" i="1" s="1"/>
  <c r="B41" i="1"/>
  <c r="A41" i="1"/>
  <c r="G40" i="1"/>
  <c r="J40" i="1" s="1"/>
  <c r="M40" i="1" s="1"/>
  <c r="B40" i="1"/>
  <c r="A40" i="1"/>
  <c r="G39" i="1"/>
  <c r="J39" i="1" s="1"/>
  <c r="M39" i="1" s="1"/>
  <c r="B39" i="1"/>
  <c r="A39" i="1"/>
  <c r="G38" i="1"/>
  <c r="J38" i="1" s="1"/>
  <c r="B38" i="1"/>
  <c r="A38" i="1"/>
  <c r="G37" i="1"/>
  <c r="J37" i="1" s="1"/>
  <c r="M37" i="1" s="1"/>
  <c r="P37" i="1" s="1"/>
  <c r="B37" i="1"/>
  <c r="A37" i="1"/>
  <c r="G36" i="1"/>
  <c r="J36" i="1" s="1"/>
  <c r="M36" i="1" s="1"/>
  <c r="P36" i="1" s="1"/>
  <c r="B36" i="1"/>
  <c r="A36" i="1"/>
  <c r="G35" i="1"/>
  <c r="J35" i="1" s="1"/>
  <c r="M35" i="1" s="1"/>
  <c r="B35" i="1"/>
  <c r="A35" i="1"/>
  <c r="G34" i="1"/>
  <c r="J34" i="1" s="1"/>
  <c r="M34" i="1" s="1"/>
  <c r="B34" i="1"/>
  <c r="A34" i="1"/>
  <c r="R116" i="1"/>
  <c r="R106" i="1"/>
  <c r="R105" i="1"/>
  <c r="R104" i="1"/>
  <c r="R103" i="1"/>
  <c r="R102" i="1"/>
  <c r="R101" i="1"/>
  <c r="R100" i="1"/>
  <c r="R99" i="1"/>
  <c r="R96" i="1"/>
  <c r="R95" i="1"/>
  <c r="R94" i="1"/>
  <c r="R93" i="1"/>
  <c r="R92" i="1"/>
  <c r="R91" i="1"/>
  <c r="R90" i="1"/>
  <c r="R89" i="1"/>
  <c r="R88" i="1"/>
  <c r="R84" i="1"/>
  <c r="R83" i="1"/>
  <c r="R82" i="1"/>
  <c r="R81" i="1"/>
  <c r="R78" i="1"/>
  <c r="R77" i="1"/>
  <c r="R76" i="1"/>
  <c r="R75" i="1"/>
  <c r="R74" i="1"/>
  <c r="R73" i="1"/>
  <c r="R72" i="1"/>
  <c r="R71" i="1"/>
  <c r="R70" i="1"/>
  <c r="R69" i="1"/>
  <c r="R68" i="1"/>
  <c r="R64" i="1"/>
  <c r="R63" i="1"/>
  <c r="R62" i="1"/>
  <c r="R61" i="1"/>
  <c r="R60" i="1"/>
  <c r="R57" i="1"/>
  <c r="R56" i="1"/>
  <c r="R55" i="1"/>
  <c r="R54" i="1"/>
  <c r="R53" i="1"/>
  <c r="Q97" i="1"/>
  <c r="N97" i="1"/>
  <c r="K97" i="1"/>
  <c r="H97" i="1"/>
  <c r="Q79" i="1"/>
  <c r="N79" i="1"/>
  <c r="K79" i="1"/>
  <c r="H79" i="1"/>
  <c r="E97" i="1"/>
  <c r="E79" i="1"/>
  <c r="N58" i="1"/>
  <c r="Q58" i="1"/>
  <c r="K58" i="1"/>
  <c r="H58" i="1"/>
  <c r="E58" i="1"/>
  <c r="R58" i="1" l="1"/>
  <c r="R97" i="1"/>
  <c r="R79" i="1"/>
  <c r="P39" i="1"/>
  <c r="P34" i="1"/>
  <c r="M42" i="1"/>
  <c r="P42" i="1" s="1"/>
  <c r="M38" i="1"/>
  <c r="P38" i="1" s="1"/>
  <c r="P47" i="1"/>
  <c r="P35" i="1"/>
  <c r="P41" i="1"/>
  <c r="P40" i="1"/>
  <c r="M44" i="1"/>
  <c r="M43" i="1"/>
  <c r="P43" i="1" s="1"/>
  <c r="J46" i="1"/>
  <c r="M46" i="1" s="1"/>
  <c r="P46" i="1" s="1"/>
  <c r="G30" i="5"/>
  <c r="G48" i="5" s="1"/>
  <c r="F30" i="5"/>
  <c r="F48" i="5" s="1"/>
  <c r="E30" i="5"/>
  <c r="E48" i="5" s="1"/>
  <c r="D30" i="5"/>
  <c r="D48" i="5" s="1"/>
  <c r="C30" i="5"/>
  <c r="B30" i="5"/>
  <c r="B48" i="5" s="1"/>
  <c r="G29" i="5"/>
  <c r="G47" i="5" s="1"/>
  <c r="F29" i="5"/>
  <c r="F47" i="5" s="1"/>
  <c r="E29" i="5"/>
  <c r="E47" i="5" s="1"/>
  <c r="D29" i="5"/>
  <c r="D47" i="5" s="1"/>
  <c r="C29" i="5"/>
  <c r="C47" i="5" s="1"/>
  <c r="B29" i="5"/>
  <c r="B47" i="5" s="1"/>
  <c r="G28" i="5"/>
  <c r="G46" i="5" s="1"/>
  <c r="F28" i="5"/>
  <c r="F46" i="5" s="1"/>
  <c r="E28" i="5"/>
  <c r="E46" i="5" s="1"/>
  <c r="D28" i="5"/>
  <c r="D46" i="5" s="1"/>
  <c r="C28" i="5"/>
  <c r="B28" i="5"/>
  <c r="B46" i="5" s="1"/>
  <c r="G27" i="5"/>
  <c r="G45" i="5" s="1"/>
  <c r="F27" i="5"/>
  <c r="E27" i="5"/>
  <c r="E45" i="5" s="1"/>
  <c r="D27" i="5"/>
  <c r="D45" i="5" s="1"/>
  <c r="C27" i="5"/>
  <c r="C45" i="5" s="1"/>
  <c r="B27" i="5"/>
  <c r="B45" i="5" s="1"/>
  <c r="G26" i="5"/>
  <c r="G44" i="5" s="1"/>
  <c r="F26" i="5"/>
  <c r="F44" i="5" s="1"/>
  <c r="E26" i="5"/>
  <c r="E44" i="5" s="1"/>
  <c r="D26" i="5"/>
  <c r="D44" i="5" s="1"/>
  <c r="C26" i="5"/>
  <c r="B26" i="5"/>
  <c r="B44" i="5" s="1"/>
  <c r="P44" i="1" l="1"/>
  <c r="H27" i="5"/>
  <c r="H28" i="5"/>
  <c r="H26" i="5"/>
  <c r="H30" i="5"/>
  <c r="F45" i="5"/>
  <c r="H45" i="5" s="1"/>
  <c r="H47" i="5"/>
  <c r="H29" i="5"/>
  <c r="C48" i="5"/>
  <c r="H48" i="5" s="1"/>
  <c r="C44" i="5"/>
  <c r="H44" i="5" s="1"/>
  <c r="C46" i="5"/>
  <c r="H46" i="5" s="1"/>
  <c r="B25" i="5"/>
  <c r="B24" i="5"/>
  <c r="B23" i="5"/>
  <c r="A33" i="1" l="1"/>
  <c r="A32" i="1"/>
  <c r="A31" i="1"/>
  <c r="G25" i="5"/>
  <c r="F25" i="5"/>
  <c r="E25" i="5"/>
  <c r="D25" i="5"/>
  <c r="C25" i="5"/>
  <c r="C43" i="5" s="1"/>
  <c r="G24" i="5"/>
  <c r="F24" i="5"/>
  <c r="E24" i="5"/>
  <c r="D24" i="5"/>
  <c r="C24" i="5"/>
  <c r="C42" i="5" s="1"/>
  <c r="G23" i="5"/>
  <c r="F23" i="5"/>
  <c r="E23" i="5"/>
  <c r="D23" i="5"/>
  <c r="C23" i="5"/>
  <c r="C41" i="5" s="1"/>
  <c r="H40" i="5" l="1"/>
  <c r="H39" i="5"/>
  <c r="H38" i="5"/>
  <c r="H37" i="5"/>
  <c r="H36" i="5"/>
  <c r="G21" i="1"/>
  <c r="J21" i="1" s="1"/>
  <c r="M21" i="1" s="1"/>
  <c r="P21" i="1" s="1"/>
  <c r="F21" i="1"/>
  <c r="G20" i="1"/>
  <c r="J20" i="1" s="1"/>
  <c r="M20" i="1" s="1"/>
  <c r="P20" i="1" s="1"/>
  <c r="F20" i="1"/>
  <c r="G19" i="1"/>
  <c r="J19" i="1" s="1"/>
  <c r="M19" i="1" s="1"/>
  <c r="P19" i="1" s="1"/>
  <c r="F19" i="1"/>
  <c r="G18" i="1"/>
  <c r="J18" i="1" s="1"/>
  <c r="M18" i="1" s="1"/>
  <c r="P18" i="1" s="1"/>
  <c r="F18" i="1"/>
  <c r="C40" i="1"/>
  <c r="I8" i="1"/>
  <c r="B43" i="5"/>
  <c r="B42" i="5"/>
  <c r="B41" i="5"/>
  <c r="B23" i="7"/>
  <c r="C23" i="7" s="1"/>
  <c r="D23" i="7"/>
  <c r="B22" i="7"/>
  <c r="C22" i="7" s="1"/>
  <c r="B21" i="7"/>
  <c r="D21" i="7" s="1"/>
  <c r="C21" i="7"/>
  <c r="B20" i="7"/>
  <c r="D20" i="7" s="1"/>
  <c r="C20" i="7"/>
  <c r="B19" i="7"/>
  <c r="D19" i="7" s="1"/>
  <c r="C19" i="7"/>
  <c r="B18" i="7"/>
  <c r="D18" i="7" s="1"/>
  <c r="B17" i="7"/>
  <c r="C17" i="7"/>
  <c r="D17" i="7"/>
  <c r="B16" i="7"/>
  <c r="D16" i="7" s="1"/>
  <c r="B15" i="7"/>
  <c r="D15" i="7"/>
  <c r="C15" i="7"/>
  <c r="B14" i="7"/>
  <c r="C14" i="7" s="1"/>
  <c r="B13" i="7"/>
  <c r="C13" i="7" s="1"/>
  <c r="D13" i="7"/>
  <c r="B12" i="7"/>
  <c r="D12" i="7" s="1"/>
  <c r="M7" i="7"/>
  <c r="L7" i="7"/>
  <c r="K7" i="7"/>
  <c r="J7" i="7"/>
  <c r="I7" i="7"/>
  <c r="F27" i="1"/>
  <c r="G27" i="1"/>
  <c r="J27" i="1" s="1"/>
  <c r="M27" i="1" s="1"/>
  <c r="P27" i="1" s="1"/>
  <c r="F26" i="1"/>
  <c r="G26" i="1"/>
  <c r="J26" i="1" s="1"/>
  <c r="M26" i="1" s="1"/>
  <c r="P26" i="1" s="1"/>
  <c r="F25" i="1"/>
  <c r="G25" i="1"/>
  <c r="J25" i="1" s="1"/>
  <c r="M25" i="1" s="1"/>
  <c r="P25" i="1" s="1"/>
  <c r="F24" i="1"/>
  <c r="G24" i="1"/>
  <c r="F23" i="1"/>
  <c r="G23" i="1"/>
  <c r="J23" i="1" s="1"/>
  <c r="M23" i="1" s="1"/>
  <c r="F22" i="1"/>
  <c r="G22" i="1"/>
  <c r="J22" i="1" s="1"/>
  <c r="M22" i="1" s="1"/>
  <c r="P22" i="1" s="1"/>
  <c r="F17" i="1"/>
  <c r="G17" i="1"/>
  <c r="C39" i="1"/>
  <c r="F16" i="1"/>
  <c r="G16" i="1"/>
  <c r="J16" i="1" s="1"/>
  <c r="M16" i="1" s="1"/>
  <c r="P16" i="1" s="1"/>
  <c r="C38" i="1"/>
  <c r="F15" i="1"/>
  <c r="G15" i="1"/>
  <c r="J15" i="1" s="1"/>
  <c r="M15" i="1" s="1"/>
  <c r="P15" i="1" s="1"/>
  <c r="C37" i="1"/>
  <c r="F14" i="1"/>
  <c r="G14" i="1"/>
  <c r="J14" i="1" s="1"/>
  <c r="M14" i="1" s="1"/>
  <c r="P14" i="1" s="1"/>
  <c r="C36" i="1"/>
  <c r="F13" i="1"/>
  <c r="G13" i="1"/>
  <c r="J13" i="1" s="1"/>
  <c r="M13" i="1" s="1"/>
  <c r="P13" i="1" s="1"/>
  <c r="C35" i="1"/>
  <c r="F12" i="1"/>
  <c r="G12" i="1"/>
  <c r="J12" i="1" s="1"/>
  <c r="M12" i="1" s="1"/>
  <c r="P12" i="1" s="1"/>
  <c r="C34" i="1"/>
  <c r="F11" i="1"/>
  <c r="G11" i="1"/>
  <c r="J11" i="1" s="1"/>
  <c r="M11" i="1" s="1"/>
  <c r="P11" i="1" s="1"/>
  <c r="G33" i="1"/>
  <c r="J33" i="1" s="1"/>
  <c r="M33" i="1" s="1"/>
  <c r="P33" i="1" s="1"/>
  <c r="F10" i="1"/>
  <c r="G10" i="1"/>
  <c r="J10" i="1" s="1"/>
  <c r="M10" i="1" s="1"/>
  <c r="P10" i="1" s="1"/>
  <c r="G32" i="1"/>
  <c r="J32" i="1" s="1"/>
  <c r="M32" i="1" s="1"/>
  <c r="P32" i="1" s="1"/>
  <c r="F9" i="1"/>
  <c r="G9" i="1"/>
  <c r="G31" i="1"/>
  <c r="J31" i="1" s="1"/>
  <c r="M31" i="1" s="1"/>
  <c r="P31" i="1" s="1"/>
  <c r="G41" i="5"/>
  <c r="E107" i="1"/>
  <c r="H107" i="1"/>
  <c r="K107" i="1"/>
  <c r="N107" i="1"/>
  <c r="Q107" i="1"/>
  <c r="G43" i="5"/>
  <c r="F43" i="5"/>
  <c r="E43" i="5"/>
  <c r="D43" i="5"/>
  <c r="G42" i="5"/>
  <c r="F42" i="5"/>
  <c r="E42" i="5"/>
  <c r="D42" i="5"/>
  <c r="F41" i="5"/>
  <c r="E41" i="5"/>
  <c r="D41" i="5"/>
  <c r="B33" i="1"/>
  <c r="B32" i="1"/>
  <c r="B31" i="1"/>
  <c r="C18" i="7"/>
  <c r="C42" i="1" l="1"/>
  <c r="C47" i="1"/>
  <c r="C43" i="1"/>
  <c r="C44" i="1"/>
  <c r="C48" i="1"/>
  <c r="C45" i="1"/>
  <c r="C49" i="1"/>
  <c r="C41" i="1"/>
  <c r="R107" i="1"/>
  <c r="C46" i="1"/>
  <c r="C31" i="1"/>
  <c r="C33" i="1"/>
  <c r="C32" i="1"/>
  <c r="F43" i="1"/>
  <c r="F42" i="1"/>
  <c r="D22" i="7"/>
  <c r="D14" i="7"/>
  <c r="C16" i="7"/>
  <c r="C12" i="7"/>
  <c r="F49" i="1"/>
  <c r="I15" i="1"/>
  <c r="I37" i="1" s="1"/>
  <c r="I24" i="1"/>
  <c r="I10" i="1"/>
  <c r="F36" i="1"/>
  <c r="F48" i="1"/>
  <c r="F46" i="1"/>
  <c r="I27" i="1"/>
  <c r="I49" i="1" s="1"/>
  <c r="F37" i="1"/>
  <c r="I16" i="1"/>
  <c r="I38" i="1" s="1"/>
  <c r="F39" i="1"/>
  <c r="J24" i="1"/>
  <c r="M24" i="1" s="1"/>
  <c r="P24" i="1" s="1"/>
  <c r="F34" i="1"/>
  <c r="F41" i="1"/>
  <c r="F47" i="1"/>
  <c r="F31" i="1"/>
  <c r="J17" i="1"/>
  <c r="M17" i="1" s="1"/>
  <c r="P17" i="1" s="1"/>
  <c r="I12" i="1"/>
  <c r="I34" i="1" s="1"/>
  <c r="F45" i="1"/>
  <c r="I22" i="1"/>
  <c r="I44" i="1" s="1"/>
  <c r="F35" i="1"/>
  <c r="I17" i="1"/>
  <c r="I9" i="1"/>
  <c r="J9" i="1"/>
  <c r="M9" i="1" s="1"/>
  <c r="P9" i="1" s="1"/>
  <c r="I20" i="1"/>
  <c r="I42" i="1" s="1"/>
  <c r="G31" i="5"/>
  <c r="I19" i="1"/>
  <c r="I41" i="1" s="1"/>
  <c r="D31" i="5"/>
  <c r="D49" i="5"/>
  <c r="H109" i="1" s="1"/>
  <c r="I26" i="1"/>
  <c r="I21" i="1"/>
  <c r="I23" i="1"/>
  <c r="I18" i="1"/>
  <c r="I40" i="1" s="1"/>
  <c r="I14" i="1"/>
  <c r="I36" i="1" s="1"/>
  <c r="F44" i="1"/>
  <c r="I13" i="1"/>
  <c r="L8" i="1"/>
  <c r="F38" i="1"/>
  <c r="I25" i="1"/>
  <c r="H24" i="5"/>
  <c r="I11" i="1"/>
  <c r="F40" i="1"/>
  <c r="E28" i="1"/>
  <c r="C49" i="5"/>
  <c r="E109" i="1" s="1"/>
  <c r="H41" i="5"/>
  <c r="F49" i="5"/>
  <c r="N109" i="1" s="1"/>
  <c r="P23" i="1"/>
  <c r="E49" i="5"/>
  <c r="K109" i="1" s="1"/>
  <c r="H43" i="5"/>
  <c r="G49" i="5"/>
  <c r="Q109" i="1" s="1"/>
  <c r="E31" i="5"/>
  <c r="H25" i="5"/>
  <c r="H23" i="5"/>
  <c r="F31" i="5"/>
  <c r="C31" i="5"/>
  <c r="R109" i="1" l="1"/>
  <c r="L15" i="1"/>
  <c r="L37" i="1" s="1"/>
  <c r="H42" i="5"/>
  <c r="L11" i="1"/>
  <c r="L33" i="1" s="1"/>
  <c r="L26" i="1"/>
  <c r="L48" i="1" s="1"/>
  <c r="L10" i="1"/>
  <c r="L14" i="1"/>
  <c r="L36" i="1" s="1"/>
  <c r="I46" i="1"/>
  <c r="I33" i="1"/>
  <c r="L17" i="1"/>
  <c r="I39" i="1"/>
  <c r="I45" i="1"/>
  <c r="L23" i="1"/>
  <c r="O8" i="1"/>
  <c r="L24" i="1"/>
  <c r="L27" i="1"/>
  <c r="I35" i="1"/>
  <c r="L13" i="1"/>
  <c r="L19" i="1"/>
  <c r="L21" i="1"/>
  <c r="I43" i="1"/>
  <c r="L16" i="1"/>
  <c r="L22" i="1"/>
  <c r="I48" i="1"/>
  <c r="L9" i="1"/>
  <c r="L25" i="1"/>
  <c r="I47" i="1"/>
  <c r="L20" i="1"/>
  <c r="L42" i="1" s="1"/>
  <c r="L18" i="1"/>
  <c r="L12" i="1"/>
  <c r="I32" i="1"/>
  <c r="F33" i="1"/>
  <c r="H31" i="5"/>
  <c r="E50" i="1"/>
  <c r="H28" i="1"/>
  <c r="F32" i="1"/>
  <c r="E108" i="1" l="1"/>
  <c r="O15" i="1"/>
  <c r="O37" i="1" s="1"/>
  <c r="R37" i="1" s="1"/>
  <c r="O14" i="1"/>
  <c r="O36" i="1" s="1"/>
  <c r="R36" i="1" s="1"/>
  <c r="O10" i="1"/>
  <c r="R10" i="1" s="1"/>
  <c r="O20" i="1"/>
  <c r="O42" i="1" s="1"/>
  <c r="R42" i="1" s="1"/>
  <c r="O16" i="1"/>
  <c r="O38" i="1" s="1"/>
  <c r="O11" i="1"/>
  <c r="R11" i="1" s="1"/>
  <c r="I31" i="1"/>
  <c r="L35" i="1"/>
  <c r="O13" i="1"/>
  <c r="O35" i="1" s="1"/>
  <c r="O27" i="1"/>
  <c r="O49" i="1" s="1"/>
  <c r="O22" i="1"/>
  <c r="O44" i="1" s="1"/>
  <c r="O24" i="1"/>
  <c r="O46" i="1" s="1"/>
  <c r="K28" i="1"/>
  <c r="O12" i="1"/>
  <c r="O34" i="1" s="1"/>
  <c r="O26" i="1"/>
  <c r="O48" i="1" s="1"/>
  <c r="R48" i="1" s="1"/>
  <c r="O23" i="1"/>
  <c r="O45" i="1" s="1"/>
  <c r="L45" i="1"/>
  <c r="L40" i="1"/>
  <c r="O18" i="1"/>
  <c r="O40" i="1" s="1"/>
  <c r="O17" i="1"/>
  <c r="O39" i="1" s="1"/>
  <c r="O25" i="1"/>
  <c r="O47" i="1" s="1"/>
  <c r="O19" i="1"/>
  <c r="O41" i="1" s="1"/>
  <c r="O21" i="1"/>
  <c r="O43" i="1" s="1"/>
  <c r="L43" i="1"/>
  <c r="O9" i="1"/>
  <c r="L31" i="1"/>
  <c r="L32" i="1"/>
  <c r="E51" i="1"/>
  <c r="H50" i="1"/>
  <c r="H51" i="1" s="1"/>
  <c r="R43" i="1" l="1"/>
  <c r="R35" i="1"/>
  <c r="R20" i="1"/>
  <c r="L44" i="1"/>
  <c r="R44" i="1" s="1"/>
  <c r="R22" i="1"/>
  <c r="R23" i="1"/>
  <c r="R45" i="1"/>
  <c r="R26" i="1"/>
  <c r="R21" i="1"/>
  <c r="R17" i="1"/>
  <c r="L39" i="1"/>
  <c r="R39" i="1" s="1"/>
  <c r="L49" i="1"/>
  <c r="R49" i="1" s="1"/>
  <c r="R27" i="1"/>
  <c r="L41" i="1"/>
  <c r="R41" i="1" s="1"/>
  <c r="R19" i="1"/>
  <c r="L47" i="1"/>
  <c r="R47" i="1" s="1"/>
  <c r="R25" i="1"/>
  <c r="R40" i="1"/>
  <c r="L46" i="1"/>
  <c r="R46" i="1" s="1"/>
  <c r="R24" i="1"/>
  <c r="R16" i="1"/>
  <c r="L38" i="1"/>
  <c r="R38" i="1" s="1"/>
  <c r="R12" i="1"/>
  <c r="L34" i="1"/>
  <c r="R34" i="1" s="1"/>
  <c r="R9" i="1"/>
  <c r="R18" i="1"/>
  <c r="R13" i="1"/>
  <c r="R14" i="1"/>
  <c r="R15" i="1"/>
  <c r="Q28" i="1"/>
  <c r="E110" i="1"/>
  <c r="O31" i="1"/>
  <c r="R31" i="1" s="1"/>
  <c r="H108" i="1"/>
  <c r="O32" i="1"/>
  <c r="R32" i="1" s="1"/>
  <c r="K50" i="1"/>
  <c r="O33" i="1"/>
  <c r="R33" i="1" s="1"/>
  <c r="N28" i="1"/>
  <c r="E117" i="1"/>
  <c r="E111" i="1" l="1"/>
  <c r="R28" i="1"/>
  <c r="K108" i="1"/>
  <c r="H110" i="1"/>
  <c r="H111" i="1" s="1"/>
  <c r="H112" i="1" s="1"/>
  <c r="K51" i="1"/>
  <c r="Q50" i="1"/>
  <c r="Q108" i="1" s="1"/>
  <c r="N50" i="1"/>
  <c r="N108" i="1" s="1"/>
  <c r="H117" i="1"/>
  <c r="R108" i="1" l="1"/>
  <c r="E112" i="1"/>
  <c r="R50" i="1"/>
  <c r="K117" i="1"/>
  <c r="K110" i="1"/>
  <c r="K111" i="1" s="1"/>
  <c r="Q110" i="1"/>
  <c r="Q111" i="1" s="1"/>
  <c r="Q112" i="1" s="1"/>
  <c r="Q117" i="1"/>
  <c r="Q51" i="1"/>
  <c r="N51" i="1"/>
  <c r="R51" i="1" l="1"/>
  <c r="K112" i="1"/>
  <c r="N110" i="1"/>
  <c r="R110" i="1" s="1"/>
  <c r="N117" i="1"/>
  <c r="R117" i="1" s="1"/>
  <c r="N111" i="1" l="1"/>
  <c r="N112" i="1" l="1"/>
  <c r="R112" i="1" s="1"/>
  <c r="R111" i="1"/>
</calcChain>
</file>

<file path=xl/sharedStrings.xml><?xml version="1.0" encoding="utf-8"?>
<sst xmlns="http://schemas.openxmlformats.org/spreadsheetml/2006/main" count="277" uniqueCount="189">
  <si>
    <t>Base</t>
  </si>
  <si>
    <t>Project</t>
  </si>
  <si>
    <t>Fringe</t>
  </si>
  <si>
    <t>Salary</t>
  </si>
  <si>
    <t>%</t>
  </si>
  <si>
    <t>% Rate</t>
  </si>
  <si>
    <t>I) Total Direct Charges</t>
  </si>
  <si>
    <t>K) Total Funds Requested (I + J)</t>
  </si>
  <si>
    <t>Totals</t>
  </si>
  <si>
    <t>All Years</t>
  </si>
  <si>
    <t>A + B = Total Salary and Fringes</t>
  </si>
  <si>
    <t>MTDC base for calculationg Indirect Costs</t>
  </si>
  <si>
    <t>Project Title:</t>
  </si>
  <si>
    <t>Y1</t>
  </si>
  <si>
    <t>Y2</t>
  </si>
  <si>
    <t>Y3</t>
  </si>
  <si>
    <t>Y4</t>
  </si>
  <si>
    <t>Y5</t>
  </si>
  <si>
    <t>Tuition</t>
  </si>
  <si>
    <t>Participant Costs</t>
  </si>
  <si>
    <t>Total excluded from MTDC base</t>
  </si>
  <si>
    <t>When calculating whether your direct cost per year is $500,000 or greater, do not include any sub-recipient F&amp;A in the base but do include all other direct costs as well as any equipment costs.</t>
  </si>
  <si>
    <t>NOTE:  Direct cost requests equal to or greater than $500,000 require prior approval from the NIH Institute/Center before application submission.  For more information, see NIH Guide Notice NOT-OD-02-004</t>
  </si>
  <si>
    <t>For many SBIR/STTR grantees, 40% of modified total direct costs is a common F&amp;A rate, although rates at organizations may vary.</t>
  </si>
  <si>
    <r>
      <t xml:space="preserve">Modified Total Direct Costs </t>
    </r>
    <r>
      <rPr>
        <sz val="10"/>
        <color rgb="FFFF0000"/>
        <rFont val="Arial"/>
        <family val="2"/>
      </rPr>
      <t>excludes</t>
    </r>
    <r>
      <rPr>
        <sz val="10"/>
        <color theme="1"/>
        <rFont val="Arial"/>
        <family val="2"/>
      </rPr>
      <t xml:space="preserve"> equipment ($5,000 or greater per item), capital expenditures, charges for patient care, tuition remission, participant support costs, rental costs, scholarships and fellowships, </t>
    </r>
  </si>
  <si>
    <t>Consists of salaries and wages, applicable fringe benefits, materials, supplies, services, consultants, travel and up to the first $25,000 of each subaward (regardless of the period of performance of the subaward under the award).</t>
  </si>
  <si>
    <t xml:space="preserve">as well as the portion of each subaward in excess of $25,000 (excess of 25,000 over the aggregate for all years of the entire project period). </t>
  </si>
  <si>
    <t>FTE</t>
  </si>
  <si>
    <t>Salary $</t>
  </si>
  <si>
    <t>A) Total Salaries</t>
  </si>
  <si>
    <t>B) Total Fringe</t>
  </si>
  <si>
    <t>Year 1</t>
  </si>
  <si>
    <t>Year 2</t>
  </si>
  <si>
    <t>Year 3</t>
  </si>
  <si>
    <t>Year 4</t>
  </si>
  <si>
    <t>Year 5</t>
  </si>
  <si>
    <t>Amount Excluded for MTDC base  (tuition, subcontracts over $25k, etc.)</t>
  </si>
  <si>
    <t>C) Total Travel</t>
  </si>
  <si>
    <t>SUPPLIES</t>
  </si>
  <si>
    <t>E) Total Supplies</t>
  </si>
  <si>
    <t>SUBCONTRACTS</t>
  </si>
  <si>
    <t>F) Total Contractual/Subawards</t>
  </si>
  <si>
    <t>&lt;--- Note: The amounts in this row are automatically transferred to the budget worksheet</t>
  </si>
  <si>
    <t>H) Total Other</t>
  </si>
  <si>
    <t>OTHER EXPENSES</t>
  </si>
  <si>
    <t>Base with</t>
  </si>
  <si>
    <t>escalation</t>
  </si>
  <si>
    <t>Choose the appropriated Indirect Costs/Facilities and Administration (F&amp;A) rates:</t>
  </si>
  <si>
    <t>Instructions: enter amounts into yellow cells only, the other cells are auto-calculated.</t>
  </si>
  <si>
    <t>&lt;---- populated from the "MTDC exclusions" worksheet</t>
  </si>
  <si>
    <t>University of Louisvile Work Week and Hours Calculations</t>
  </si>
  <si>
    <t>University standard work week is 37.5 hours</t>
  </si>
  <si>
    <t>1,950 hours  (52 weeks * 37.5 hours) = total hours in 12-month work year</t>
  </si>
  <si>
    <t>21.67 business days in the average month</t>
  </si>
  <si>
    <t>Common Full-Time Effort Calculations:</t>
  </si>
  <si>
    <t>Days</t>
  </si>
  <si>
    <t>Weeks</t>
  </si>
  <si>
    <t>Months</t>
  </si>
  <si>
    <t>Time at 1% FTE</t>
  </si>
  <si>
    <t>Time at 5% FTE</t>
  </si>
  <si>
    <t>Time at 10% FTE</t>
  </si>
  <si>
    <t>Time at 15% FTE</t>
  </si>
  <si>
    <t>Time at 25% FTE</t>
  </si>
  <si>
    <t>Time at 33% FTE</t>
  </si>
  <si>
    <t>Time at 50% FTE</t>
  </si>
  <si>
    <t>Time at 75% FTE</t>
  </si>
  <si>
    <t>Time at 80% FTE</t>
  </si>
  <si>
    <t>Time at 90% FTE</t>
  </si>
  <si>
    <t>Time at 95% FTE</t>
  </si>
  <si>
    <t>Time at 100% FTE</t>
  </si>
  <si>
    <t>Full-Time Effort Percentage Conversion Into Months of Effort</t>
  </si>
  <si>
    <t>Summer</t>
  </si>
  <si>
    <t>2-months</t>
  </si>
  <si>
    <t>3-months</t>
  </si>
  <si>
    <t>9-months</t>
  </si>
  <si>
    <t>10-months</t>
  </si>
  <si>
    <t>12-months</t>
  </si>
  <si>
    <t>FTE%</t>
  </si>
  <si>
    <t>(months)</t>
  </si>
  <si>
    <r>
      <t xml:space="preserve">FOR </t>
    </r>
    <r>
      <rPr>
        <b/>
        <sz val="11"/>
        <color rgb="FFFF0000"/>
        <rFont val="Arial"/>
        <family val="2"/>
      </rPr>
      <t>12-MONTH</t>
    </r>
    <r>
      <rPr>
        <b/>
        <sz val="11"/>
        <color theme="1"/>
        <rFont val="Arial"/>
        <family val="2"/>
      </rPr>
      <t xml:space="preserve"> WORK YEAR</t>
    </r>
  </si>
  <si>
    <t>Example 1:</t>
  </si>
  <si>
    <t>Example 2:</t>
  </si>
  <si>
    <t>&lt;---- The NIH excudes the indirect costs from any subcontracts when calculating the allowable direct costs</t>
  </si>
  <si>
    <t>Instruction: Enter FTE% in the blue cell to see the person months calculation:</t>
  </si>
  <si>
    <t>Total of All Subcontracts</t>
  </si>
  <si>
    <t>MTDC Base Exclusions:</t>
  </si>
  <si>
    <t>F&amp;A Indirect Costs and MTDC Base calculations</t>
  </si>
  <si>
    <t>TRAVEL (detail lines for air fare, cars, hotels, meals)</t>
  </si>
  <si>
    <r>
      <t xml:space="preserve">Someone with an </t>
    </r>
    <r>
      <rPr>
        <sz val="9"/>
        <color rgb="FFFF0000"/>
        <rFont val="Arial"/>
        <family val="2"/>
      </rPr>
      <t>Calendar Year</t>
    </r>
    <r>
      <rPr>
        <sz val="9"/>
        <color theme="1"/>
        <rFont val="Arial"/>
        <family val="2"/>
      </rPr>
      <t xml:space="preserve"> appointment at a salary of $72,000 will have a monthly salary of $6,000 (one-twelfth of total CY </t>
    </r>
  </si>
  <si>
    <r>
      <t xml:space="preserve">Someone with an </t>
    </r>
    <r>
      <rPr>
        <sz val="9"/>
        <color rgb="FFFF0000"/>
        <rFont val="Arial"/>
        <family val="2"/>
      </rPr>
      <t>Academic Year</t>
    </r>
    <r>
      <rPr>
        <sz val="9"/>
        <color theme="1"/>
        <rFont val="Arial"/>
        <family val="2"/>
      </rPr>
      <t xml:space="preserve"> (9-months) appointment at a salary of $63,000 will have a monthly salary of $7,000 (one-ninth of the AY).</t>
    </r>
  </si>
  <si>
    <t>be $18,000 ($6,000 multiplied by 3 CY months).</t>
  </si>
  <si>
    <t>$15,750 ($7,000 multiplied by 2.25 AY months).</t>
  </si>
  <si>
    <t xml:space="preserve">25% of AY effort would equate to 2.25 person months (9 x .25 = 2.25).  The Budget figure for that effort would be </t>
  </si>
  <si>
    <t xml:space="preserve">salary).  25% of CY effort would equate to 3 CY months (12 x .25 = 3).  The budget figure for that effort would </t>
  </si>
  <si>
    <t>Academic Yr</t>
  </si>
  <si>
    <t>Calendar Yr</t>
  </si>
  <si>
    <t>Definition of Modified Total Direct Costs (MTDC) base for F&amp;A indirect costs calculation:</t>
  </si>
  <si>
    <t>In the table below, manually enter amounts  excluded from the MTDC base (base for the indirect costs calculation)</t>
  </si>
  <si>
    <t>Exclude subcontract amounts over $25,000 for entire project.</t>
  </si>
  <si>
    <t>Subcontracts: (from budget spreadsheet)</t>
  </si>
  <si>
    <t>Project Totals</t>
  </si>
  <si>
    <t>Scholarships or Fellowships</t>
  </si>
  <si>
    <t>Calculating Multiple F&amp;A Rates for a Single Budget Period &amp; Sponsor Form Entry</t>
  </si>
  <si>
    <t>Calculating Indirect Costs (F&amp;A) for a Budget Period with Multiple Indirect Cost (F&amp;A) Rates:</t>
  </si>
  <si>
    <t>EXAMPLE:</t>
  </si>
  <si>
    <t>We would budget 3 months at 56% indirect costs (F&amp;A) (4/1/22 – 6/30/22), and 9 months at 56.5% indirect costs (F&amp;A) (7/1/22 – 3/31/23).</t>
  </si>
  <si>
    <t>Given the information in the above example:</t>
  </si>
  <si>
    <t>$250,000/12 = $20,833.33</t>
  </si>
  <si>
    <t>$20,833.33 x 3 = $62,500</t>
  </si>
  <si>
    <t>$20,833.33 x 9 = $187,500</t>
  </si>
  <si>
    <t>1.       Determine how many months of that budget period are subject to each indirect cost (F&amp;A) rate:</t>
  </si>
  <si>
    <t>2.       Calculate the Indirect Cost (F&amp;A) Base for Each Indirect Cost (F&amp;A) Rate:</t>
  </si>
  <si>
    <t>3.       Calculate Indirect Costs (F&amp;A) for each rate:</t>
  </si>
  <si>
    <t>NIH: Total Direct Costs allowed towards NIH budget cap</t>
  </si>
  <si>
    <t>NIH: Enter  amount of excluded Subcontract F&amp;A Indirect Costs</t>
  </si>
  <si>
    <t>Rent</t>
  </si>
  <si>
    <t>MTDC Base Calculation for Indirect Costs</t>
  </si>
  <si>
    <t>Project Role</t>
  </si>
  <si>
    <t>Lead PI</t>
  </si>
  <si>
    <t>Personnel</t>
  </si>
  <si>
    <t>Out-of-state (hotels, meals, travel)</t>
  </si>
  <si>
    <t>In-state non-local (hotels, meals, travel)</t>
  </si>
  <si>
    <t>C) TOTAL TRAVEL</t>
  </si>
  <si>
    <t>F) TOTAL SUBCONTRACTS</t>
  </si>
  <si>
    <t>H) Total Indirect Charges (enter rate in yellow cell)</t>
  </si>
  <si>
    <t>For use with NIH proposals: exclude Subcontractor indirect costs to obtain allowable direct costs towards budget cap</t>
  </si>
  <si>
    <t>G) TOTAL DIRECT COSTS</t>
  </si>
  <si>
    <t>Local (mileage, cars, fares)</t>
  </si>
  <si>
    <t>subcontract 1</t>
  </si>
  <si>
    <t>subcontract 2</t>
  </si>
  <si>
    <t>subcontract 3</t>
  </si>
  <si>
    <t>subcontract 4</t>
  </si>
  <si>
    <t>subcontract 5</t>
  </si>
  <si>
    <t>subcontract 6</t>
  </si>
  <si>
    <t>TYPE</t>
  </si>
  <si>
    <t>FROM</t>
  </si>
  <si>
    <t>TO</t>
  </si>
  <si>
    <t>APPLICABLE TO</t>
  </si>
  <si>
    <t>PRED.</t>
  </si>
  <si>
    <t>Organized Research</t>
  </si>
  <si>
    <t>56.00 On-Campus</t>
  </si>
  <si>
    <t>56.50 On-Campus</t>
  </si>
  <si>
    <t>40.00 On-Campus</t>
  </si>
  <si>
    <t>Instruction</t>
  </si>
  <si>
    <t>Other Sponsored Activities</t>
  </si>
  <si>
    <t>38.00 On-Campus</t>
  </si>
  <si>
    <t>All Programs</t>
  </si>
  <si>
    <r>
      <t>26</t>
    </r>
    <r>
      <rPr>
        <sz val="11"/>
        <color rgb="FF444444"/>
        <rFont val="Times New Roman"/>
        <family val="1"/>
      </rPr>
      <t>.</t>
    </r>
    <r>
      <rPr>
        <sz val="11"/>
        <color rgb="FF282828"/>
        <rFont val="Times New Roman"/>
        <family val="1"/>
      </rPr>
      <t>00 Off-Campus</t>
    </r>
  </si>
  <si>
    <r>
      <t>Indirect Cost (F&amp;A) Rate of</t>
    </r>
    <r>
      <rPr>
        <b/>
        <u/>
        <sz val="9"/>
        <color rgb="FFFF0000"/>
        <rFont val="Arial"/>
        <family val="2"/>
      </rPr>
      <t xml:space="preserve"> 56%</t>
    </r>
  </si>
  <si>
    <r>
      <t xml:space="preserve">$62,500 x 56% = </t>
    </r>
    <r>
      <rPr>
        <b/>
        <sz val="9"/>
        <color theme="1"/>
        <rFont val="Arial"/>
        <family val="2"/>
      </rPr>
      <t>$35,000</t>
    </r>
  </si>
  <si>
    <r>
      <t xml:space="preserve">Indirect Cost (F&amp;A) Rate of </t>
    </r>
    <r>
      <rPr>
        <b/>
        <u/>
        <sz val="9"/>
        <color rgb="FFFF0000"/>
        <rFont val="Arial"/>
        <family val="2"/>
      </rPr>
      <t>56.5%</t>
    </r>
  </si>
  <si>
    <r>
      <t xml:space="preserve">$187,500 x 56.5% = </t>
    </r>
    <r>
      <rPr>
        <b/>
        <sz val="9"/>
        <color theme="1"/>
        <rFont val="Arial"/>
        <family val="2"/>
      </rPr>
      <t>$105,937</t>
    </r>
  </si>
  <si>
    <r>
      <t xml:space="preserve">Total Indirect Costs (F&amp;A) for Budget Period = $35,000 + $105,937 = </t>
    </r>
    <r>
      <rPr>
        <b/>
        <sz val="9"/>
        <color theme="1"/>
        <rFont val="Arial"/>
        <family val="2"/>
      </rPr>
      <t>$140,937</t>
    </r>
  </si>
  <si>
    <t xml:space="preserve">Therefore, when preparing a proposal, you may have a budget period that is subject to both the 56% and the 56.5% indirect cost (F&amp;A) rates. </t>
  </si>
  <si>
    <t xml:space="preserve">The University has a new indirect cost (F&amp;A) rate agreement that went into effect July 1, 2019.  You may have noticed that the indirect cost (F&amp;A) rate for On-Campus Research is 56% from 7/1/19 to 6/30/22, and 56.5% from 7/1/22 until amended. </t>
  </si>
  <si>
    <t>Although the University cannot predict the exact expenditures that would be subject to the 56% rate versus the 56.5% rate, we do need to budget for these expenses as best we can.</t>
  </si>
  <si>
    <t>Name or TBD</t>
  </si>
  <si>
    <r>
      <t xml:space="preserve">Modified Total Direct Costs </t>
    </r>
    <r>
      <rPr>
        <sz val="9"/>
        <color rgb="FFFF0000"/>
        <rFont val="Arial"/>
        <family val="2"/>
      </rPr>
      <t>excludes</t>
    </r>
    <r>
      <rPr>
        <sz val="9"/>
        <color theme="1"/>
        <rFont val="Arial"/>
        <family val="2"/>
      </rPr>
      <t xml:space="preserve"> equipment ($5,000 or greater per item), capital expenditures, charges for patient care, tuition remission, participant support costs, rental costs, scholarships and fellowships, </t>
    </r>
  </si>
  <si>
    <t>&lt;---- need to subtract first $25k</t>
  </si>
  <si>
    <t>subcontract 7</t>
  </si>
  <si>
    <t>subcontract 8</t>
  </si>
  <si>
    <t>Note the rate goes up in Fiscal Year 2023</t>
  </si>
  <si>
    <t>&lt;---- Refer to F&amp;A Rates and Instructions worksheet tab to choose correct rate</t>
  </si>
  <si>
    <t>Amount Excluded for MTDC base  (Use MTDC Exclusions worksheet to calculate)</t>
  </si>
  <si>
    <t>E) TOTAL OTHER EXPENSES</t>
  </si>
  <si>
    <t>D) TOTAL SUPPLIES</t>
  </si>
  <si>
    <t>On-Campus Organized Research (07/01/2022 - 06/30/2023)</t>
  </si>
  <si>
    <t>Total Project Costs</t>
  </si>
  <si>
    <t>Fringe Benefits</t>
  </si>
  <si>
    <t xml:space="preserve">Total </t>
  </si>
  <si>
    <t>Project Start Date:</t>
  </si>
  <si>
    <t>RATE(%) LOCATION</t>
  </si>
  <si>
    <r>
      <rPr>
        <b/>
        <i/>
        <sz val="9"/>
        <color rgb="FFFF0000"/>
        <rFont val="Arial"/>
        <family val="2"/>
      </rPr>
      <t>Important</t>
    </r>
    <r>
      <rPr>
        <sz val="9"/>
        <color rgb="FFFF0000"/>
        <rFont val="Arial"/>
        <family val="2"/>
      </rPr>
      <t>:</t>
    </r>
    <r>
      <rPr>
        <sz val="9"/>
        <rFont val="Arial"/>
        <family val="2"/>
      </rPr>
      <t xml:space="preserve"> If FTE % changes year-to-year you must enter FTE % manually for each year.</t>
    </r>
    <r>
      <rPr>
        <sz val="9"/>
        <color rgb="FFFF0000"/>
        <rFont val="Arial"/>
        <family val="2"/>
      </rPr>
      <t xml:space="preserve"> Change the escalation % if you want a different salary escalation.</t>
    </r>
  </si>
  <si>
    <t>Project End Date:</t>
  </si>
  <si>
    <t>On-Campus Instruction (07/01/2019 - 06/30/2023)</t>
  </si>
  <si>
    <t>On-Campus Other Sponsored Activities (07/01/2019 - 06/30/2023)</t>
  </si>
  <si>
    <t>State grants: usually F&amp;A costs are capped at 10% unless there is a waiver or if it is Federal Pass-Through funds</t>
  </si>
  <si>
    <t xml:space="preserve"> Budget Period is 4/1/22 – 3/31/23.</t>
  </si>
  <si>
    <t>Indirect cost (F&amp;A) rate is On-Campus Research, which is 56% from 7/1/19 – 6/30/22, and 56.5% from 7/1/22 – 6/30/23 (and until amended).</t>
  </si>
  <si>
    <t>Budget of $250,000 total direct costs each year, with no F&amp;A exemptions.</t>
  </si>
  <si>
    <t>Modified Total Direct Costs / 12 = Amount of modified total direct costs per month.</t>
  </si>
  <si>
    <t>Multiply the [modified total direct costs per month] by the number of months that are subject to that particular indirect cost (F&amp;A) rate for that budget period.  This is your indirect cost (F&amp;A) base for that indirect cost (F&amp;A) rate.</t>
  </si>
  <si>
    <t>Take your indirect cost (F&amp;A) base and multiply by the indirect cost (F&amp;A) rate.</t>
  </si>
  <si>
    <t>Indirect Cost Rates (aka F&amp;A or Facilities and Administrative costs)</t>
  </si>
  <si>
    <r>
      <t xml:space="preserve">IMPORTANT: The amount of a subcontract over $25,000 that is excluded from the MTDC base is for </t>
    </r>
    <r>
      <rPr>
        <i/>
        <sz val="10"/>
        <color rgb="FFFF0000"/>
        <rFont val="Arial"/>
        <family val="2"/>
      </rPr>
      <t>the entire project and not $25,000 per year</t>
    </r>
    <r>
      <rPr>
        <i/>
        <sz val="10"/>
        <rFont val="Arial"/>
        <family val="2"/>
      </rPr>
      <t>.</t>
    </r>
  </si>
  <si>
    <t>Definition of Modified Total Direct Costs (MTDC) base for F&amp;A indirect costs calculation (from NIH):</t>
  </si>
  <si>
    <r>
      <t xml:space="preserve">IMPORTANT: The amount of a subcontract over $25,000 that is excluded from the MTDC base </t>
    </r>
    <r>
      <rPr>
        <i/>
        <sz val="9"/>
        <color rgb="FFFF0000"/>
        <rFont val="Arial"/>
        <family val="2"/>
      </rPr>
      <t>is for the entire project and not $25,000 per year</t>
    </r>
    <r>
      <rPr>
        <i/>
        <sz val="9"/>
        <rFont val="Arial"/>
        <family val="2"/>
      </rPr>
      <t>.</t>
    </r>
  </si>
  <si>
    <t>Other (Equipment over $5,000, etc)</t>
  </si>
  <si>
    <r>
      <rPr>
        <sz val="9"/>
        <rFont val="Arial"/>
        <family val="2"/>
      </rPr>
      <t>All</t>
    </r>
    <r>
      <rPr>
        <sz val="9"/>
        <color rgb="FFFF0000"/>
        <rFont val="Arial"/>
        <family val="2"/>
      </rPr>
      <t xml:space="preserve"> Off-Campus</t>
    </r>
    <r>
      <rPr>
        <sz val="9"/>
        <color theme="1"/>
        <rFont val="Arial"/>
        <family val="2"/>
      </rPr>
      <t xml:space="preserve"> Activities  (07/01/2019 - 06/30/2023)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</si>
</sst>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0.0%"/>
    <numFmt numFmtId="166" formatCode="0.000%"/>
    <numFmt numFmtId="167" formatCode="0.000"/>
    <numFmt numFmtId="168" formatCode="mm/dd/yy;@"/>
  </numFmts>
  <fonts count="3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  <font>
      <i/>
      <sz val="9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sz val="10.5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rgb="FFFF0000"/>
      <name val="Arial"/>
      <family val="2"/>
    </font>
    <font>
      <i/>
      <sz val="8"/>
      <color rgb="FFFF0000"/>
      <name val="Calibri"/>
      <family val="2"/>
      <scheme val="minor"/>
    </font>
    <font>
      <b/>
      <i/>
      <sz val="9"/>
      <color rgb="FFFF0000"/>
      <name val="Arial"/>
      <family val="2"/>
    </font>
    <font>
      <b/>
      <sz val="9"/>
      <name val="Arial Black"/>
      <family val="2"/>
    </font>
    <font>
      <b/>
      <sz val="9"/>
      <color theme="1"/>
      <name val="Arial Black"/>
      <family val="2"/>
    </font>
    <font>
      <b/>
      <sz val="12"/>
      <color theme="1"/>
      <name val="Arial"/>
      <family val="2"/>
    </font>
    <font>
      <b/>
      <sz val="10.5"/>
      <color rgb="FF282828"/>
      <name val="Times New Roman"/>
      <family val="1"/>
    </font>
    <font>
      <sz val="11"/>
      <color rgb="FF282828"/>
      <name val="Times New Roman"/>
      <family val="1"/>
    </font>
    <font>
      <sz val="11"/>
      <color rgb="FF444444"/>
      <name val="Times New Roman"/>
      <family val="1"/>
    </font>
    <font>
      <sz val="10.5"/>
      <color rgb="FFFF0000"/>
      <name val="Times New Roman"/>
      <family val="1"/>
    </font>
    <font>
      <b/>
      <u/>
      <sz val="9"/>
      <color theme="1"/>
      <name val="Arial"/>
      <family val="2"/>
    </font>
    <font>
      <i/>
      <u/>
      <sz val="9"/>
      <color theme="1"/>
      <name val="Arial"/>
      <family val="2"/>
    </font>
    <font>
      <b/>
      <u/>
      <sz val="9"/>
      <color rgb="FFFF0000"/>
      <name val="Arial"/>
      <family val="2"/>
    </font>
    <font>
      <sz val="11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Fill="1"/>
    <xf numFmtId="0" fontId="17" fillId="0" borderId="0" xfId="0" applyFont="1" applyFill="1"/>
    <xf numFmtId="0" fontId="12" fillId="0" borderId="0" xfId="0" applyFont="1" applyFill="1"/>
    <xf numFmtId="0" fontId="12" fillId="0" borderId="0" xfId="0" applyFont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0" xfId="0" applyFont="1" applyFill="1" applyBorder="1"/>
    <xf numFmtId="0" fontId="17" fillId="0" borderId="0" xfId="0" applyFont="1" applyFill="1" applyBorder="1"/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166" fontId="12" fillId="3" borderId="14" xfId="0" applyNumberFormat="1" applyFont="1" applyFill="1" applyBorder="1" applyAlignment="1">
      <alignment horizontal="center" vertical="center"/>
    </xf>
    <xf numFmtId="167" fontId="12" fillId="0" borderId="15" xfId="0" applyNumberFormat="1" applyFont="1" applyBorder="1" applyAlignment="1">
      <alignment vertical="center"/>
    </xf>
    <xf numFmtId="167" fontId="12" fillId="0" borderId="16" xfId="0" applyNumberFormat="1" applyFont="1" applyBorder="1" applyAlignment="1">
      <alignment vertical="center"/>
    </xf>
    <xf numFmtId="0" fontId="19" fillId="0" borderId="0" xfId="0" applyFont="1"/>
    <xf numFmtId="0" fontId="8" fillId="0" borderId="0" xfId="0" applyFont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3" fontId="8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3" fontId="8" fillId="5" borderId="1" xfId="0" applyNumberFormat="1" applyFont="1" applyFill="1" applyBorder="1" applyAlignment="1" applyProtection="1">
      <protection locked="0"/>
    </xf>
    <xf numFmtId="9" fontId="12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3" fontId="3" fillId="0" borderId="0" xfId="0" applyNumberFormat="1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5" fillId="2" borderId="0" xfId="0" applyFont="1" applyFill="1" applyBorder="1" applyAlignme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21" fillId="0" borderId="0" xfId="0" applyFont="1" applyAlignment="1"/>
    <xf numFmtId="0" fontId="29" fillId="0" borderId="0" xfId="0" applyFont="1" applyAlignment="1"/>
    <xf numFmtId="0" fontId="31" fillId="0" borderId="0" xfId="0" applyFont="1" applyAlignment="1">
      <alignment vertical="center"/>
    </xf>
    <xf numFmtId="14" fontId="31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/>
    <xf numFmtId="14" fontId="31" fillId="0" borderId="46" xfId="0" applyNumberFormat="1" applyFont="1" applyBorder="1" applyAlignment="1">
      <alignment horizontal="left" vertical="center"/>
    </xf>
    <xf numFmtId="0" fontId="31" fillId="0" borderId="46" xfId="0" applyFont="1" applyBorder="1" applyAlignment="1">
      <alignment horizontal="left" vertical="center"/>
    </xf>
    <xf numFmtId="0" fontId="12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Fill="1" applyBorder="1"/>
    <xf numFmtId="0" fontId="7" fillId="0" borderId="0" xfId="0" applyFont="1" applyFill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Fill="1"/>
    <xf numFmtId="0" fontId="7" fillId="0" borderId="0" xfId="0" applyFont="1"/>
    <xf numFmtId="0" fontId="12" fillId="0" borderId="0" xfId="0" applyFont="1" applyFill="1" applyBorder="1"/>
    <xf numFmtId="0" fontId="10" fillId="0" borderId="0" xfId="0" applyFont="1"/>
    <xf numFmtId="0" fontId="7" fillId="2" borderId="17" xfId="0" applyFont="1" applyFill="1" applyBorder="1"/>
    <xf numFmtId="0" fontId="8" fillId="2" borderId="18" xfId="0" applyFont="1" applyFill="1" applyBorder="1"/>
    <xf numFmtId="0" fontId="8" fillId="2" borderId="25" xfId="0" applyFont="1" applyFill="1" applyBorder="1"/>
    <xf numFmtId="0" fontId="8" fillId="2" borderId="0" xfId="0" applyFont="1" applyFill="1" applyBorder="1"/>
    <xf numFmtId="0" fontId="8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/>
    <xf numFmtId="164" fontId="8" fillId="0" borderId="13" xfId="0" applyNumberFormat="1" applyFont="1" applyBorder="1"/>
    <xf numFmtId="164" fontId="10" fillId="0" borderId="0" xfId="0" applyNumberFormat="1" applyFont="1" applyBorder="1"/>
    <xf numFmtId="0" fontId="8" fillId="0" borderId="29" xfId="0" applyFont="1" applyBorder="1"/>
    <xf numFmtId="0" fontId="8" fillId="0" borderId="30" xfId="0" applyFont="1" applyBorder="1"/>
    <xf numFmtId="0" fontId="9" fillId="0" borderId="34" xfId="0" applyFont="1" applyBorder="1" applyAlignment="1"/>
    <xf numFmtId="0" fontId="7" fillId="0" borderId="27" xfId="0" applyFont="1" applyBorder="1"/>
    <xf numFmtId="0" fontId="7" fillId="0" borderId="2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8" fillId="0" borderId="8" xfId="0" applyFont="1" applyFill="1" applyBorder="1" applyAlignment="1"/>
    <xf numFmtId="164" fontId="8" fillId="5" borderId="2" xfId="0" applyNumberFormat="1" applyFont="1" applyFill="1" applyBorder="1"/>
    <xf numFmtId="164" fontId="8" fillId="5" borderId="4" xfId="0" applyNumberFormat="1" applyFont="1" applyFill="1" applyBorder="1"/>
    <xf numFmtId="0" fontId="8" fillId="0" borderId="14" xfId="0" applyFont="1" applyFill="1" applyBorder="1" applyAlignment="1"/>
    <xf numFmtId="164" fontId="8" fillId="5" borderId="15" xfId="0" applyNumberFormat="1" applyFont="1" applyFill="1" applyBorder="1"/>
    <xf numFmtId="164" fontId="8" fillId="5" borderId="36" xfId="0" applyNumberFormat="1" applyFont="1" applyFill="1" applyBorder="1"/>
    <xf numFmtId="49" fontId="8" fillId="0" borderId="38" xfId="0" applyNumberFormat="1" applyFont="1" applyBorder="1"/>
    <xf numFmtId="164" fontId="9" fillId="5" borderId="2" xfId="0" applyNumberFormat="1" applyFont="1" applyFill="1" applyBorder="1"/>
    <xf numFmtId="164" fontId="9" fillId="5" borderId="4" xfId="0" applyNumberFormat="1" applyFont="1" applyFill="1" applyBorder="1"/>
    <xf numFmtId="0" fontId="9" fillId="0" borderId="0" xfId="0" applyFont="1" applyAlignment="1">
      <alignment horizontal="left"/>
    </xf>
    <xf numFmtId="49" fontId="8" fillId="0" borderId="8" xfId="0" applyNumberFormat="1" applyFont="1" applyBorder="1"/>
    <xf numFmtId="164" fontId="9" fillId="5" borderId="1" xfId="0" applyNumberFormat="1" applyFont="1" applyFill="1" applyBorder="1"/>
    <xf numFmtId="164" fontId="9" fillId="5" borderId="3" xfId="0" applyNumberFormat="1" applyFont="1" applyFill="1" applyBorder="1"/>
    <xf numFmtId="0" fontId="7" fillId="0" borderId="17" xfId="0" applyFont="1" applyBorder="1"/>
    <xf numFmtId="164" fontId="9" fillId="0" borderId="24" xfId="0" applyNumberFormat="1" applyFont="1" applyBorder="1"/>
    <xf numFmtId="164" fontId="9" fillId="0" borderId="26" xfId="0" applyNumberFormat="1" applyFont="1" applyBorder="1"/>
    <xf numFmtId="0" fontId="9" fillId="0" borderId="0" xfId="0" applyFont="1"/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protection locked="0"/>
    </xf>
    <xf numFmtId="164" fontId="8" fillId="0" borderId="9" xfId="0" applyNumberFormat="1" applyFont="1" applyBorder="1"/>
    <xf numFmtId="164" fontId="8" fillId="0" borderId="6" xfId="0" applyNumberFormat="1" applyFont="1" applyBorder="1"/>
    <xf numFmtId="164" fontId="8" fillId="0" borderId="24" xfId="0" applyNumberFormat="1" applyFont="1" applyBorder="1"/>
    <xf numFmtId="164" fontId="8" fillId="0" borderId="5" xfId="0" applyNumberFormat="1" applyFont="1" applyBorder="1"/>
    <xf numFmtId="164" fontId="8" fillId="0" borderId="21" xfId="0" applyNumberFormat="1" applyFont="1" applyBorder="1"/>
    <xf numFmtId="164" fontId="8" fillId="0" borderId="7" xfId="0" applyNumberFormat="1" applyFont="1" applyBorder="1"/>
    <xf numFmtId="0" fontId="8" fillId="0" borderId="28" xfId="0" applyFont="1" applyFill="1" applyBorder="1" applyAlignment="1" applyProtection="1">
      <protection locked="0"/>
    </xf>
    <xf numFmtId="0" fontId="8" fillId="0" borderId="28" xfId="0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protection locked="0"/>
    </xf>
    <xf numFmtId="0" fontId="3" fillId="6" borderId="28" xfId="0" applyFont="1" applyFill="1" applyBorder="1" applyAlignment="1" applyProtection="1">
      <alignment horizontal="left"/>
      <protection locked="0"/>
    </xf>
    <xf numFmtId="0" fontId="3" fillId="6" borderId="28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4" fontId="3" fillId="6" borderId="28" xfId="0" applyNumberFormat="1" applyFont="1" applyFill="1" applyBorder="1" applyAlignment="1" applyProtection="1">
      <protection locked="0"/>
    </xf>
    <xf numFmtId="4" fontId="3" fillId="5" borderId="1" xfId="0" applyNumberFormat="1" applyFont="1" applyFill="1" applyBorder="1" applyAlignment="1" applyProtection="1">
      <alignment horizontal="right"/>
      <protection locked="0"/>
    </xf>
    <xf numFmtId="0" fontId="12" fillId="0" borderId="44" xfId="0" applyFont="1" applyFill="1" applyBorder="1" applyAlignment="1" applyProtection="1">
      <alignment horizontal="right" vertical="center"/>
      <protection locked="0"/>
    </xf>
    <xf numFmtId="0" fontId="8" fillId="0" borderId="44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7" fillId="0" borderId="44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Protection="1">
      <protection locked="0"/>
    </xf>
    <xf numFmtId="0" fontId="7" fillId="0" borderId="18" xfId="0" applyFont="1" applyFill="1" applyBorder="1" applyAlignment="1" applyProtection="1">
      <alignment horizontal="right" vertical="center"/>
      <protection locked="0"/>
    </xf>
    <xf numFmtId="0" fontId="12" fillId="0" borderId="18" xfId="0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right"/>
      <protection locked="0"/>
    </xf>
    <xf numFmtId="4" fontId="4" fillId="0" borderId="15" xfId="0" applyNumberFormat="1" applyFont="1" applyFill="1" applyBorder="1" applyAlignment="1" applyProtection="1">
      <alignment horizontal="right"/>
      <protection locked="0"/>
    </xf>
    <xf numFmtId="0" fontId="4" fillId="0" borderId="15" xfId="0" applyFont="1" applyFill="1" applyBorder="1" applyAlignment="1" applyProtection="1">
      <protection locked="0"/>
    </xf>
    <xf numFmtId="0" fontId="7" fillId="2" borderId="29" xfId="0" applyFont="1" applyFill="1" applyBorder="1" applyAlignment="1" applyProtection="1">
      <protection locked="0"/>
    </xf>
    <xf numFmtId="0" fontId="22" fillId="2" borderId="0" xfId="0" applyFont="1" applyFill="1" applyBorder="1" applyAlignment="1"/>
    <xf numFmtId="4" fontId="7" fillId="2" borderId="0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8" fillId="4" borderId="29" xfId="0" applyFont="1" applyFill="1" applyBorder="1" applyAlignment="1" applyProtection="1">
      <protection locked="0"/>
    </xf>
    <xf numFmtId="49" fontId="8" fillId="4" borderId="40" xfId="0" applyNumberFormat="1" applyFont="1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Alignment="1" applyProtection="1">
      <alignment horizontal="center" vertical="top"/>
      <protection locked="0"/>
    </xf>
    <xf numFmtId="3" fontId="7" fillId="7" borderId="42" xfId="0" applyNumberFormat="1" applyFont="1" applyFill="1" applyBorder="1" applyAlignment="1" applyProtection="1">
      <alignment horizontal="right" vertical="center"/>
      <protection locked="0"/>
    </xf>
    <xf numFmtId="0" fontId="7" fillId="4" borderId="20" xfId="0" applyFont="1" applyFill="1" applyBorder="1" applyAlignment="1" applyProtection="1">
      <alignment horizontal="right" vertical="center"/>
      <protection locked="0"/>
    </xf>
    <xf numFmtId="0" fontId="12" fillId="4" borderId="20" xfId="0" applyFont="1" applyFill="1" applyBorder="1" applyAlignment="1" applyProtection="1">
      <alignment horizontal="right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top"/>
      <protection locked="0"/>
    </xf>
    <xf numFmtId="3" fontId="7" fillId="4" borderId="42" xfId="0" applyNumberFormat="1" applyFont="1" applyFill="1" applyBorder="1" applyAlignment="1" applyProtection="1">
      <alignment horizontal="right" vertical="center"/>
      <protection locked="0"/>
    </xf>
    <xf numFmtId="0" fontId="7" fillId="0" borderId="28" xfId="0" applyFont="1" applyFill="1" applyBorder="1" applyAlignment="1" applyProtection="1">
      <alignment horizontal="left"/>
      <protection locked="0"/>
    </xf>
    <xf numFmtId="0" fontId="8" fillId="0" borderId="8" xfId="0" applyFont="1" applyFill="1" applyBorder="1" applyAlignment="1" applyProtection="1">
      <protection locked="0"/>
    </xf>
    <xf numFmtId="0" fontId="31" fillId="0" borderId="46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0" fillId="0" borderId="20" xfId="0" applyFont="1" applyBorder="1" applyAlignment="1">
      <alignment horizontal="left" vertical="center"/>
    </xf>
    <xf numFmtId="0" fontId="37" fillId="0" borderId="0" xfId="0" applyFont="1" applyAlignment="1">
      <alignment vertical="center"/>
    </xf>
    <xf numFmtId="14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4" fontId="38" fillId="0" borderId="0" xfId="0" applyNumberFormat="1" applyFont="1" applyAlignment="1">
      <alignment horizontal="left" vertical="center"/>
    </xf>
    <xf numFmtId="0" fontId="8" fillId="0" borderId="3" xfId="0" applyFont="1" applyFill="1" applyBorder="1" applyAlignment="1" applyProtection="1">
      <alignment horizontal="center"/>
      <protection locked="0"/>
    </xf>
    <xf numFmtId="10" fontId="8" fillId="5" borderId="3" xfId="0" applyNumberFormat="1" applyFont="1" applyFill="1" applyBorder="1" applyAlignment="1" applyProtection="1">
      <protection locked="0"/>
    </xf>
    <xf numFmtId="10" fontId="8" fillId="2" borderId="4" xfId="0" applyNumberFormat="1" applyFont="1" applyFill="1" applyBorder="1" applyAlignment="1" applyProtection="1">
      <alignment horizontal="center" vertical="top"/>
      <protection locked="0"/>
    </xf>
    <xf numFmtId="10" fontId="8" fillId="2" borderId="3" xfId="0" applyNumberFormat="1" applyFont="1" applyFill="1" applyBorder="1" applyAlignment="1" applyProtection="1">
      <alignment horizontal="center" vertical="top"/>
      <protection locked="0"/>
    </xf>
    <xf numFmtId="165" fontId="8" fillId="5" borderId="45" xfId="0" applyNumberFormat="1" applyFont="1" applyFill="1" applyBorder="1" applyAlignment="1" applyProtection="1">
      <protection locked="0"/>
    </xf>
    <xf numFmtId="10" fontId="9" fillId="5" borderId="48" xfId="0" applyNumberFormat="1" applyFont="1" applyFill="1" applyBorder="1" applyAlignment="1" applyProtection="1">
      <alignment horizontal="center"/>
      <protection locked="0"/>
    </xf>
    <xf numFmtId="3" fontId="8" fillId="0" borderId="48" xfId="0" applyNumberFormat="1" applyFont="1" applyFill="1" applyBorder="1" applyAlignment="1" applyProtection="1">
      <alignment horizontal="right"/>
      <protection locked="0"/>
    </xf>
    <xf numFmtId="3" fontId="8" fillId="2" borderId="50" xfId="0" applyNumberFormat="1" applyFont="1" applyFill="1" applyBorder="1" applyAlignment="1" applyProtection="1">
      <alignment horizontal="center" vertical="top"/>
      <protection locked="0"/>
    </xf>
    <xf numFmtId="3" fontId="8" fillId="2" borderId="48" xfId="0" applyNumberFormat="1" applyFont="1" applyFill="1" applyBorder="1" applyAlignment="1" applyProtection="1">
      <alignment horizontal="center" vertical="top"/>
      <protection locked="0"/>
    </xf>
    <xf numFmtId="3" fontId="8" fillId="0" borderId="48" xfId="0" applyNumberFormat="1" applyFont="1" applyFill="1" applyBorder="1" applyAlignment="1" applyProtection="1">
      <alignment horizontal="right" vertical="center"/>
      <protection locked="0"/>
    </xf>
    <xf numFmtId="0" fontId="7" fillId="0" borderId="48" xfId="0" applyFont="1" applyFill="1" applyBorder="1" applyAlignment="1" applyProtection="1">
      <alignment horizontal="right" vertical="center"/>
      <protection locked="0"/>
    </xf>
    <xf numFmtId="0" fontId="7" fillId="2" borderId="49" xfId="0" applyFont="1" applyFill="1" applyBorder="1" applyAlignment="1" applyProtection="1">
      <alignment horizontal="right" vertic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3" fontId="8" fillId="4" borderId="51" xfId="0" applyNumberFormat="1" applyFont="1" applyFill="1" applyBorder="1" applyAlignment="1" applyProtection="1">
      <alignment horizontal="center" vertical="top"/>
      <protection locked="0"/>
    </xf>
    <xf numFmtId="3" fontId="8" fillId="4" borderId="6" xfId="0" applyNumberFormat="1" applyFont="1" applyFill="1" applyBorder="1" applyAlignment="1" applyProtection="1">
      <alignment horizontal="center" vertical="top"/>
      <protection locked="0"/>
    </xf>
    <xf numFmtId="4" fontId="8" fillId="4" borderId="6" xfId="0" applyNumberFormat="1" applyFont="1" applyFill="1" applyBorder="1" applyAlignment="1" applyProtection="1">
      <alignment horizontal="right" vertical="top"/>
      <protection locked="0"/>
    </xf>
    <xf numFmtId="4" fontId="7" fillId="4" borderId="7" xfId="0" applyNumberFormat="1" applyFont="1" applyFill="1" applyBorder="1" applyAlignment="1" applyProtection="1">
      <alignment horizontal="right" vertical="center"/>
      <protection locked="0"/>
    </xf>
    <xf numFmtId="4" fontId="8" fillId="4" borderId="37" xfId="0" applyNumberFormat="1" applyFont="1" applyFill="1" applyBorder="1" applyAlignment="1" applyProtection="1">
      <alignment horizontal="center" vertical="top"/>
      <protection locked="0"/>
    </xf>
    <xf numFmtId="4" fontId="8" fillId="4" borderId="6" xfId="0" applyNumberFormat="1" applyFont="1" applyFill="1" applyBorder="1" applyAlignment="1" applyProtection="1">
      <alignment horizontal="center" vertical="top"/>
      <protection locked="0"/>
    </xf>
    <xf numFmtId="4" fontId="7" fillId="4" borderId="6" xfId="0" applyNumberFormat="1" applyFont="1" applyFill="1" applyBorder="1" applyAlignment="1" applyProtection="1">
      <alignment horizontal="right" vertical="center"/>
      <protection locked="0"/>
    </xf>
    <xf numFmtId="4" fontId="7" fillId="4" borderId="37" xfId="0" applyNumberFormat="1" applyFont="1" applyFill="1" applyBorder="1" applyAlignment="1" applyProtection="1">
      <alignment horizontal="right" vertical="center"/>
      <protection locked="0"/>
    </xf>
    <xf numFmtId="4" fontId="8" fillId="5" borderId="37" xfId="0" applyNumberFormat="1" applyFont="1" applyFill="1" applyBorder="1" applyAlignment="1" applyProtection="1">
      <protection locked="0"/>
    </xf>
    <xf numFmtId="4" fontId="8" fillId="5" borderId="6" xfId="0" applyNumberFormat="1" applyFont="1" applyFill="1" applyBorder="1" applyAlignment="1" applyProtection="1">
      <protection locked="0"/>
    </xf>
    <xf numFmtId="4" fontId="8" fillId="5" borderId="51" xfId="0" applyNumberFormat="1" applyFont="1" applyFill="1" applyBorder="1" applyAlignment="1" applyProtection="1">
      <protection locked="0"/>
    </xf>
    <xf numFmtId="4" fontId="7" fillId="0" borderId="47" xfId="0" applyNumberFormat="1" applyFont="1" applyFill="1" applyBorder="1" applyAlignment="1" applyProtection="1">
      <alignment horizontal="right" vertical="center"/>
      <protection locked="0"/>
    </xf>
    <xf numFmtId="4" fontId="7" fillId="7" borderId="37" xfId="0" applyNumberFormat="1" applyFont="1" applyFill="1" applyBorder="1" applyAlignment="1" applyProtection="1">
      <alignment horizontal="right" vertical="center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4" fontId="8" fillId="0" borderId="52" xfId="0" applyNumberFormat="1" applyFont="1" applyFill="1" applyBorder="1" applyAlignment="1" applyProtection="1">
      <alignment horizontal="right" vertical="center"/>
      <protection locked="0"/>
    </xf>
    <xf numFmtId="4" fontId="7" fillId="4" borderId="21" xfId="0" applyNumberFormat="1" applyFont="1" applyFill="1" applyBorder="1" applyAlignment="1" applyProtection="1">
      <alignment horizontal="right" vertical="center"/>
      <protection locked="0"/>
    </xf>
    <xf numFmtId="4" fontId="14" fillId="0" borderId="37" xfId="0" applyNumberFormat="1" applyFont="1" applyFill="1" applyBorder="1" applyAlignment="1" applyProtection="1">
      <protection locked="0"/>
    </xf>
    <xf numFmtId="4" fontId="14" fillId="0" borderId="51" xfId="0" applyNumberFormat="1" applyFont="1" applyFill="1" applyBorder="1" applyAlignment="1" applyProtection="1">
      <protection locked="0"/>
    </xf>
    <xf numFmtId="4" fontId="7" fillId="0" borderId="52" xfId="0" applyNumberFormat="1" applyFont="1" applyFill="1" applyBorder="1" applyAlignment="1" applyProtection="1">
      <alignment horizontal="right" vertical="center"/>
      <protection locked="0"/>
    </xf>
    <xf numFmtId="0" fontId="12" fillId="0" borderId="3" xfId="0" applyFont="1" applyFill="1" applyBorder="1" applyAlignment="1" applyProtection="1">
      <alignment horizontal="right" vertical="center"/>
      <protection locked="0"/>
    </xf>
    <xf numFmtId="0" fontId="12" fillId="2" borderId="36" xfId="0" applyFont="1" applyFill="1" applyBorder="1" applyAlignment="1" applyProtection="1">
      <alignment horizontal="right" vertical="center"/>
      <protection locked="0"/>
    </xf>
    <xf numFmtId="4" fontId="8" fillId="0" borderId="6" xfId="0" applyNumberFormat="1" applyFont="1" applyFill="1" applyBorder="1" applyAlignment="1" applyProtection="1">
      <alignment horizontal="right" vertical="top"/>
      <protection locked="0"/>
    </xf>
    <xf numFmtId="4" fontId="7" fillId="0" borderId="7" xfId="0" applyNumberFormat="1" applyFont="1" applyFill="1" applyBorder="1" applyAlignment="1" applyProtection="1">
      <alignment horizontal="right" vertical="center"/>
      <protection locked="0"/>
    </xf>
    <xf numFmtId="4" fontId="7" fillId="0" borderId="6" xfId="0" applyNumberFormat="1" applyFont="1" applyFill="1" applyBorder="1" applyAlignment="1" applyProtection="1">
      <alignment horizontal="right" vertical="center"/>
      <protection locked="0"/>
    </xf>
    <xf numFmtId="4" fontId="7" fillId="2" borderId="7" xfId="0" applyNumberFormat="1" applyFont="1" applyFill="1" applyBorder="1" applyAlignment="1" applyProtection="1">
      <alignment horizontal="right" vertical="center"/>
      <protection locked="0"/>
    </xf>
    <xf numFmtId="4" fontId="8" fillId="0" borderId="37" xfId="0" applyNumberFormat="1" applyFont="1" applyFill="1" applyBorder="1" applyAlignment="1" applyProtection="1">
      <protection locked="0"/>
    </xf>
    <xf numFmtId="4" fontId="8" fillId="0" borderId="6" xfId="0" applyNumberFormat="1" applyFont="1" applyFill="1" applyBorder="1" applyAlignment="1" applyProtection="1">
      <protection locked="0"/>
    </xf>
    <xf numFmtId="4" fontId="8" fillId="0" borderId="51" xfId="0" applyNumberFormat="1" applyFont="1" applyFill="1" applyBorder="1" applyAlignment="1" applyProtection="1">
      <protection locked="0"/>
    </xf>
    <xf numFmtId="4" fontId="8" fillId="0" borderId="6" xfId="0" applyNumberFormat="1" applyFont="1" applyFill="1" applyBorder="1" applyAlignment="1" applyProtection="1">
      <alignment horizontal="right"/>
      <protection locked="0"/>
    </xf>
    <xf numFmtId="0" fontId="8" fillId="0" borderId="1" xfId="0" applyFont="1" applyFill="1" applyBorder="1" applyAlignment="1" applyProtection="1">
      <alignment horizontal="right"/>
      <protection locked="0"/>
    </xf>
    <xf numFmtId="168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22" xfId="0" applyFont="1" applyFill="1" applyBorder="1" applyAlignment="1" applyProtection="1">
      <alignment horizontal="right"/>
      <protection locked="0"/>
    </xf>
    <xf numFmtId="168" fontId="8" fillId="0" borderId="22" xfId="0" applyNumberFormat="1" applyFont="1" applyFill="1" applyBorder="1" applyAlignment="1" applyProtection="1">
      <alignment horizontal="left"/>
      <protection locked="0"/>
    </xf>
    <xf numFmtId="49" fontId="8" fillId="0" borderId="8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9" fontId="12" fillId="0" borderId="46" xfId="0" applyNumberFormat="1" applyFont="1" applyFill="1" applyBorder="1" applyAlignment="1">
      <alignment horizontal="center" vertical="center"/>
    </xf>
    <xf numFmtId="0" fontId="12" fillId="0" borderId="46" xfId="0" applyFont="1" applyFill="1" applyBorder="1"/>
    <xf numFmtId="0" fontId="8" fillId="0" borderId="46" xfId="0" applyFont="1" applyFill="1" applyBorder="1"/>
    <xf numFmtId="14" fontId="38" fillId="0" borderId="46" xfId="0" applyNumberFormat="1" applyFont="1" applyBorder="1" applyAlignment="1">
      <alignment horizontal="left" vertical="center"/>
    </xf>
    <xf numFmtId="49" fontId="8" fillId="0" borderId="23" xfId="0" applyNumberFormat="1" applyFont="1" applyBorder="1" applyAlignment="1">
      <alignment horizontal="left"/>
    </xf>
    <xf numFmtId="0" fontId="8" fillId="0" borderId="29" xfId="0" applyFont="1" applyFill="1" applyBorder="1" applyAlignment="1" applyProtection="1">
      <protection locked="0"/>
    </xf>
    <xf numFmtId="0" fontId="23" fillId="0" borderId="0" xfId="0" applyFont="1" applyBorder="1" applyAlignment="1"/>
    <xf numFmtId="0" fontId="8" fillId="0" borderId="8" xfId="0" applyFont="1" applyFill="1" applyBorder="1" applyAlignment="1" applyProtection="1">
      <protection locked="0"/>
    </xf>
    <xf numFmtId="0" fontId="23" fillId="0" borderId="1" xfId="0" applyFont="1" applyFill="1" applyBorder="1" applyAlignment="1"/>
    <xf numFmtId="0" fontId="8" fillId="0" borderId="14" xfId="0" applyFont="1" applyFill="1" applyBorder="1" applyAlignment="1" applyProtection="1">
      <protection locked="0"/>
    </xf>
    <xf numFmtId="0" fontId="23" fillId="0" borderId="15" xfId="0" applyFont="1" applyFill="1" applyBorder="1" applyAlignment="1"/>
    <xf numFmtId="0" fontId="7" fillId="0" borderId="49" xfId="0" applyFont="1" applyFill="1" applyBorder="1" applyAlignment="1" applyProtection="1">
      <alignment horizontal="right" vertical="center"/>
      <protection locked="0"/>
    </xf>
    <xf numFmtId="0" fontId="12" fillId="0" borderId="36" xfId="0" applyFont="1" applyFill="1" applyBorder="1" applyAlignment="1" applyProtection="1">
      <alignment horizontal="right" vertical="center"/>
      <protection locked="0"/>
    </xf>
    <xf numFmtId="0" fontId="7" fillId="0" borderId="17" xfId="0" applyFont="1" applyFill="1" applyBorder="1" applyAlignment="1" applyProtection="1">
      <protection locked="0"/>
    </xf>
    <xf numFmtId="0" fontId="22" fillId="0" borderId="18" xfId="0" applyFont="1" applyBorder="1" applyAlignment="1"/>
    <xf numFmtId="0" fontId="27" fillId="7" borderId="41" xfId="0" applyFont="1" applyFill="1" applyBorder="1" applyAlignment="1" applyProtection="1">
      <alignment horizontal="center" vertical="center"/>
      <protection locked="0"/>
    </xf>
    <xf numFmtId="0" fontId="27" fillId="7" borderId="42" xfId="0" applyFont="1" applyFill="1" applyBorder="1" applyAlignment="1" applyProtection="1">
      <alignment horizontal="center" vertical="center"/>
      <protection locked="0"/>
    </xf>
    <xf numFmtId="49" fontId="7" fillId="0" borderId="43" xfId="0" applyNumberFormat="1" applyFont="1" applyFill="1" applyBorder="1" applyAlignment="1" applyProtection="1">
      <alignment horizontal="left" vertical="center"/>
      <protection locked="0"/>
    </xf>
    <xf numFmtId="0" fontId="23" fillId="0" borderId="44" xfId="0" applyFont="1" applyFill="1" applyBorder="1" applyAlignment="1">
      <alignment horizontal="left" vertical="center"/>
    </xf>
    <xf numFmtId="0" fontId="23" fillId="0" borderId="44" xfId="0" applyFont="1" applyFill="1" applyBorder="1" applyAlignment="1">
      <alignment vertical="center"/>
    </xf>
    <xf numFmtId="0" fontId="7" fillId="4" borderId="19" xfId="0" applyFont="1" applyFill="1" applyBorder="1" applyAlignment="1" applyProtection="1">
      <protection locked="0"/>
    </xf>
    <xf numFmtId="0" fontId="22" fillId="4" borderId="20" xfId="0" applyFont="1" applyFill="1" applyBorder="1" applyAlignment="1"/>
    <xf numFmtId="0" fontId="7" fillId="0" borderId="43" xfId="0" applyFont="1" applyFill="1" applyBorder="1" applyAlignment="1" applyProtection="1">
      <protection locked="0"/>
    </xf>
    <xf numFmtId="0" fontId="22" fillId="0" borderId="44" xfId="0" applyFont="1" applyFill="1" applyBorder="1" applyAlignment="1"/>
    <xf numFmtId="0" fontId="24" fillId="0" borderId="29" xfId="0" applyFont="1" applyBorder="1" applyProtection="1">
      <protection locked="0"/>
    </xf>
    <xf numFmtId="0" fontId="25" fillId="0" borderId="0" xfId="0" applyFont="1" applyBorder="1"/>
    <xf numFmtId="0" fontId="24" fillId="0" borderId="29" xfId="0" applyFont="1" applyFill="1" applyBorder="1" applyAlignment="1" applyProtection="1">
      <protection locked="0"/>
    </xf>
    <xf numFmtId="0" fontId="25" fillId="0" borderId="0" xfId="0" applyFont="1" applyBorder="1" applyAlignment="1"/>
    <xf numFmtId="0" fontId="27" fillId="4" borderId="27" xfId="0" applyFont="1" applyFill="1" applyBorder="1" applyAlignment="1" applyProtection="1">
      <alignment horizontal="center"/>
      <protection locked="0"/>
    </xf>
    <xf numFmtId="0" fontId="28" fillId="4" borderId="39" xfId="0" applyFont="1" applyFill="1" applyBorder="1" applyAlignment="1">
      <alignment horizontal="center"/>
    </xf>
    <xf numFmtId="0" fontId="27" fillId="4" borderId="41" xfId="0" applyFont="1" applyFill="1" applyBorder="1" applyAlignment="1" applyProtection="1">
      <alignment horizontal="center" vertical="center"/>
      <protection locked="0"/>
    </xf>
    <xf numFmtId="0" fontId="27" fillId="4" borderId="42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protection locked="0"/>
    </xf>
    <xf numFmtId="0" fontId="22" fillId="0" borderId="15" xfId="0" applyFont="1" applyBorder="1" applyAlignment="1"/>
    <xf numFmtId="0" fontId="22" fillId="0" borderId="36" xfId="0" applyFont="1" applyBorder="1" applyAlignment="1"/>
    <xf numFmtId="0" fontId="7" fillId="0" borderId="8" xfId="0" applyFont="1" applyFill="1" applyBorder="1" applyAlignment="1" applyProtection="1">
      <protection locked="0"/>
    </xf>
    <xf numFmtId="0" fontId="22" fillId="0" borderId="1" xfId="0" applyFont="1" applyBorder="1" applyAlignment="1"/>
    <xf numFmtId="0" fontId="22" fillId="0" borderId="3" xfId="0" applyFont="1" applyBorder="1" applyAlignment="1"/>
    <xf numFmtId="0" fontId="8" fillId="0" borderId="0" xfId="0" applyFont="1" applyFill="1" applyBorder="1" applyAlignment="1" applyProtection="1">
      <protection locked="0"/>
    </xf>
    <xf numFmtId="0" fontId="27" fillId="4" borderId="29" xfId="0" applyFont="1" applyFill="1" applyBorder="1" applyAlignment="1" applyProtection="1">
      <alignment horizontal="center"/>
      <protection locked="0"/>
    </xf>
    <xf numFmtId="0" fontId="28" fillId="4" borderId="40" xfId="0" applyFont="1" applyFill="1" applyBorder="1" applyAlignment="1">
      <alignment horizontal="center"/>
    </xf>
    <xf numFmtId="49" fontId="7" fillId="0" borderId="22" xfId="0" applyNumberFormat="1" applyFont="1" applyFill="1" applyBorder="1" applyAlignment="1" applyProtection="1">
      <alignment horizontal="left"/>
      <protection locked="0"/>
    </xf>
    <xf numFmtId="49" fontId="0" fillId="0" borderId="22" xfId="0" applyNumberFormat="1" applyFill="1" applyBorder="1" applyAlignment="1">
      <alignment horizontal="left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66FFFF"/>
      <color rgb="FF66FF66"/>
      <color rgb="FFFFFFE1"/>
      <color rgb="FFE5F4F7"/>
      <color rgb="FFC1FE94"/>
      <color rgb="FFE6E6E6"/>
      <color rgb="FFE2E2E2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5</xdr:col>
      <xdr:colOff>323151</xdr:colOff>
      <xdr:row>91</xdr:row>
      <xdr:rowOff>142114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FC1C3-E319-4934-BBE6-36BAC8AB2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34350"/>
          <a:ext cx="5590476" cy="6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U117"/>
  <sheetViews>
    <sheetView tabSelected="1" zoomScaleNormal="100" workbookViewId="0">
      <selection activeCell="B9" sqref="B9"/>
    </sheetView>
  </sheetViews>
  <sheetFormatPr defaultColWidth="8.7109375" defaultRowHeight="12.75" x14ac:dyDescent="0.2"/>
  <cols>
    <col min="1" max="1" width="24.28515625" style="38" customWidth="1"/>
    <col min="2" max="2" width="19.42578125" style="43" customWidth="1"/>
    <col min="3" max="3" width="7.42578125" style="38" bestFit="1" customWidth="1"/>
    <col min="4" max="4" width="8" style="38" bestFit="1" customWidth="1"/>
    <col min="5" max="5" width="10.42578125" style="44" bestFit="1" customWidth="1"/>
    <col min="6" max="6" width="9.140625" style="38" bestFit="1" customWidth="1"/>
    <col min="7" max="7" width="8" style="38" bestFit="1" customWidth="1"/>
    <col min="8" max="8" width="10.42578125" style="44" bestFit="1" customWidth="1"/>
    <col min="9" max="9" width="9.140625" style="38" bestFit="1" customWidth="1"/>
    <col min="10" max="10" width="8" style="38" bestFit="1" customWidth="1"/>
    <col min="11" max="11" width="10.42578125" style="44" bestFit="1" customWidth="1"/>
    <col min="12" max="12" width="9.140625" style="38" bestFit="1" customWidth="1"/>
    <col min="13" max="13" width="8" style="38" bestFit="1" customWidth="1"/>
    <col min="14" max="14" width="10.42578125" style="44" bestFit="1" customWidth="1"/>
    <col min="15" max="15" width="9.140625" style="38" bestFit="1" customWidth="1"/>
    <col min="16" max="16" width="8" style="38" bestFit="1" customWidth="1"/>
    <col min="17" max="17" width="10.42578125" style="44" bestFit="1" customWidth="1"/>
    <col min="18" max="18" width="11.28515625" style="44" bestFit="1" customWidth="1"/>
    <col min="19" max="19" width="5.42578125" style="38" customWidth="1"/>
    <col min="20" max="16384" width="8.7109375" style="38"/>
  </cols>
  <sheetData>
    <row r="1" spans="1:21" s="152" customFormat="1" x14ac:dyDescent="0.2">
      <c r="A1" s="151" t="s">
        <v>48</v>
      </c>
      <c r="B1" s="1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49"/>
      <c r="T1" s="49"/>
      <c r="U1" s="49"/>
    </row>
    <row r="2" spans="1:21" s="152" customFormat="1" x14ac:dyDescent="0.2">
      <c r="A2" s="153" t="s">
        <v>172</v>
      </c>
      <c r="B2" s="1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49"/>
      <c r="T2" s="49"/>
    </row>
    <row r="3" spans="1:21" s="152" customFormat="1" x14ac:dyDescent="0.2">
      <c r="A3" s="213" t="s">
        <v>170</v>
      </c>
      <c r="B3" s="214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49"/>
      <c r="T3" s="49"/>
    </row>
    <row r="4" spans="1:21" s="152" customFormat="1" x14ac:dyDescent="0.2">
      <c r="A4" s="215" t="s">
        <v>173</v>
      </c>
      <c r="B4" s="216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49"/>
      <c r="T4" s="49"/>
    </row>
    <row r="5" spans="1:21" ht="15.75" thickBot="1" x14ac:dyDescent="0.3">
      <c r="A5" s="215" t="s">
        <v>12</v>
      </c>
      <c r="B5" s="262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"/>
      <c r="T5" s="26"/>
      <c r="U5" s="26"/>
    </row>
    <row r="6" spans="1:21" s="39" customFormat="1" ht="14.25" x14ac:dyDescent="0.3">
      <c r="A6" s="249" t="s">
        <v>119</v>
      </c>
      <c r="B6" s="250"/>
      <c r="C6" s="162"/>
      <c r="D6" s="126"/>
      <c r="E6" s="183" t="s">
        <v>31</v>
      </c>
      <c r="F6" s="127" t="s">
        <v>45</v>
      </c>
      <c r="G6" s="126"/>
      <c r="H6" s="183" t="s">
        <v>32</v>
      </c>
      <c r="I6" s="127" t="s">
        <v>45</v>
      </c>
      <c r="J6" s="126"/>
      <c r="K6" s="183" t="s">
        <v>33</v>
      </c>
      <c r="L6" s="127" t="s">
        <v>45</v>
      </c>
      <c r="M6" s="126"/>
      <c r="N6" s="183" t="s">
        <v>34</v>
      </c>
      <c r="O6" s="127" t="s">
        <v>45</v>
      </c>
      <c r="P6" s="126"/>
      <c r="Q6" s="183" t="s">
        <v>35</v>
      </c>
      <c r="R6" s="183" t="s">
        <v>9</v>
      </c>
      <c r="S6" s="27"/>
      <c r="T6" s="27"/>
      <c r="U6" s="27"/>
    </row>
    <row r="7" spans="1:21" s="39" customFormat="1" x14ac:dyDescent="0.2">
      <c r="A7" s="154"/>
      <c r="B7" s="155"/>
      <c r="C7" s="50" t="s">
        <v>0</v>
      </c>
      <c r="D7" s="50" t="s">
        <v>27</v>
      </c>
      <c r="E7" s="184" t="s">
        <v>1</v>
      </c>
      <c r="F7" s="50" t="s">
        <v>46</v>
      </c>
      <c r="G7" s="50" t="s">
        <v>27</v>
      </c>
      <c r="H7" s="184" t="s">
        <v>1</v>
      </c>
      <c r="I7" s="50" t="s">
        <v>46</v>
      </c>
      <c r="J7" s="50" t="s">
        <v>27</v>
      </c>
      <c r="K7" s="184" t="s">
        <v>1</v>
      </c>
      <c r="L7" s="50" t="s">
        <v>46</v>
      </c>
      <c r="M7" s="50" t="s">
        <v>27</v>
      </c>
      <c r="N7" s="184" t="s">
        <v>1</v>
      </c>
      <c r="O7" s="50" t="s">
        <v>46</v>
      </c>
      <c r="P7" s="50" t="s">
        <v>27</v>
      </c>
      <c r="Q7" s="184" t="s">
        <v>1</v>
      </c>
      <c r="R7" s="184" t="s">
        <v>1</v>
      </c>
      <c r="S7" s="27"/>
      <c r="T7" s="27"/>
      <c r="U7" s="27"/>
    </row>
    <row r="8" spans="1:21" s="39" customFormat="1" x14ac:dyDescent="0.2">
      <c r="A8" s="56" t="s">
        <v>117</v>
      </c>
      <c r="B8" s="46" t="s">
        <v>156</v>
      </c>
      <c r="C8" s="28" t="s">
        <v>28</v>
      </c>
      <c r="D8" s="171" t="s">
        <v>4</v>
      </c>
      <c r="E8" s="185" t="s">
        <v>3</v>
      </c>
      <c r="F8" s="176">
        <v>0.03</v>
      </c>
      <c r="G8" s="171" t="s">
        <v>4</v>
      </c>
      <c r="H8" s="185" t="s">
        <v>3</v>
      </c>
      <c r="I8" s="176">
        <f>F8</f>
        <v>0.03</v>
      </c>
      <c r="J8" s="171" t="s">
        <v>4</v>
      </c>
      <c r="K8" s="185" t="s">
        <v>3</v>
      </c>
      <c r="L8" s="176">
        <f>I8</f>
        <v>0.03</v>
      </c>
      <c r="M8" s="171" t="s">
        <v>4</v>
      </c>
      <c r="N8" s="185" t="s">
        <v>3</v>
      </c>
      <c r="O8" s="176">
        <f>L8</f>
        <v>0.03</v>
      </c>
      <c r="P8" s="171" t="s">
        <v>4</v>
      </c>
      <c r="Q8" s="185" t="s">
        <v>3</v>
      </c>
      <c r="R8" s="185" t="s">
        <v>8</v>
      </c>
      <c r="S8" s="27"/>
      <c r="T8" s="27"/>
      <c r="U8" s="27"/>
    </row>
    <row r="9" spans="1:21" s="39" customFormat="1" x14ac:dyDescent="0.2">
      <c r="A9" s="163" t="s">
        <v>118</v>
      </c>
      <c r="B9" s="47"/>
      <c r="C9" s="35">
        <v>100000</v>
      </c>
      <c r="D9" s="172">
        <v>0.2</v>
      </c>
      <c r="E9" s="186">
        <f>(C9*D9)</f>
        <v>20000</v>
      </c>
      <c r="F9" s="177">
        <f t="shared" ref="F9" si="0">C9+(C9*$F$8)</f>
        <v>103000</v>
      </c>
      <c r="G9" s="172">
        <f t="shared" ref="G9" si="1">D9</f>
        <v>0.2</v>
      </c>
      <c r="H9" s="186">
        <f t="shared" ref="H9:H27" si="2">(F9*G9)</f>
        <v>20600</v>
      </c>
      <c r="I9" s="177">
        <f t="shared" ref="I9" si="3">F9+(F9*$I$8)</f>
        <v>106090</v>
      </c>
      <c r="J9" s="172">
        <f t="shared" ref="J9" si="4">G9</f>
        <v>0.2</v>
      </c>
      <c r="K9" s="186">
        <f t="shared" ref="K9:K27" si="5">(I9*J9)</f>
        <v>21218</v>
      </c>
      <c r="L9" s="177">
        <f t="shared" ref="L9" si="6">I9+(I9*$L$8)</f>
        <v>109272.7</v>
      </c>
      <c r="M9" s="172">
        <f t="shared" ref="M9" si="7">J9</f>
        <v>0.2</v>
      </c>
      <c r="N9" s="186">
        <f t="shared" ref="N9:N27" si="8">(L9*M9)</f>
        <v>21854.54</v>
      </c>
      <c r="O9" s="177">
        <f t="shared" ref="O9" si="9">L9+(L9*$O$8)</f>
        <v>112550.88099999999</v>
      </c>
      <c r="P9" s="172">
        <f t="shared" ref="P9" si="10">M9</f>
        <v>0.2</v>
      </c>
      <c r="Q9" s="186">
        <f t="shared" ref="Q9:Q27" si="11">(O9*P9)</f>
        <v>22510.176200000002</v>
      </c>
      <c r="R9" s="205">
        <f>SUM(E9,H9,K9,N9,Q9)</f>
        <v>106182.71620000001</v>
      </c>
      <c r="S9" s="27"/>
      <c r="T9" s="27"/>
      <c r="U9" s="27"/>
    </row>
    <row r="10" spans="1:21" s="39" customFormat="1" x14ac:dyDescent="0.2">
      <c r="A10" s="163"/>
      <c r="B10" s="47"/>
      <c r="C10" s="35"/>
      <c r="D10" s="172">
        <v>0</v>
      </c>
      <c r="E10" s="186">
        <f t="shared" ref="E10:E27" si="12">(C10*D10)</f>
        <v>0</v>
      </c>
      <c r="F10" s="177">
        <f t="shared" ref="F10:F27" si="13">C10+(C10*$F$8)</f>
        <v>0</v>
      </c>
      <c r="G10" s="172">
        <f t="shared" ref="G10:G27" si="14">D10</f>
        <v>0</v>
      </c>
      <c r="H10" s="186">
        <f t="shared" si="2"/>
        <v>0</v>
      </c>
      <c r="I10" s="177">
        <f t="shared" ref="I10:I27" si="15">F10+(F10*$I$8)</f>
        <v>0</v>
      </c>
      <c r="J10" s="172">
        <f t="shared" ref="J10:J27" si="16">G10</f>
        <v>0</v>
      </c>
      <c r="K10" s="186">
        <f t="shared" si="5"/>
        <v>0</v>
      </c>
      <c r="L10" s="177">
        <f t="shared" ref="L10:L27" si="17">I10+(I10*$L$8)</f>
        <v>0</v>
      </c>
      <c r="M10" s="172">
        <f t="shared" ref="M10:M27" si="18">J10</f>
        <v>0</v>
      </c>
      <c r="N10" s="186">
        <f t="shared" si="8"/>
        <v>0</v>
      </c>
      <c r="O10" s="177">
        <f t="shared" ref="O10:O27" si="19">L10+(L10*$O$8)</f>
        <v>0</v>
      </c>
      <c r="P10" s="172">
        <f t="shared" ref="P10:P27" si="20">M10</f>
        <v>0</v>
      </c>
      <c r="Q10" s="186">
        <f t="shared" si="11"/>
        <v>0</v>
      </c>
      <c r="R10" s="205">
        <f t="shared" ref="R10:R27" si="21">SUM(E10,H10,K10,N10,Q10)</f>
        <v>0</v>
      </c>
      <c r="S10" s="27"/>
      <c r="T10" s="27"/>
      <c r="U10" s="27"/>
    </row>
    <row r="11" spans="1:21" s="39" customFormat="1" x14ac:dyDescent="0.2">
      <c r="A11" s="163"/>
      <c r="B11" s="47"/>
      <c r="C11" s="35"/>
      <c r="D11" s="172">
        <v>0</v>
      </c>
      <c r="E11" s="186">
        <f t="shared" si="12"/>
        <v>0</v>
      </c>
      <c r="F11" s="177">
        <f t="shared" si="13"/>
        <v>0</v>
      </c>
      <c r="G11" s="172">
        <f t="shared" si="14"/>
        <v>0</v>
      </c>
      <c r="H11" s="186">
        <f t="shared" si="2"/>
        <v>0</v>
      </c>
      <c r="I11" s="177">
        <f t="shared" si="15"/>
        <v>0</v>
      </c>
      <c r="J11" s="172">
        <f t="shared" si="16"/>
        <v>0</v>
      </c>
      <c r="K11" s="186">
        <f t="shared" si="5"/>
        <v>0</v>
      </c>
      <c r="L11" s="177">
        <f t="shared" si="17"/>
        <v>0</v>
      </c>
      <c r="M11" s="172">
        <f t="shared" si="18"/>
        <v>0</v>
      </c>
      <c r="N11" s="186">
        <f t="shared" si="8"/>
        <v>0</v>
      </c>
      <c r="O11" s="177">
        <f t="shared" si="19"/>
        <v>0</v>
      </c>
      <c r="P11" s="172">
        <f t="shared" si="20"/>
        <v>0</v>
      </c>
      <c r="Q11" s="186">
        <f t="shared" si="11"/>
        <v>0</v>
      </c>
      <c r="R11" s="205">
        <f t="shared" si="21"/>
        <v>0</v>
      </c>
      <c r="S11" s="27"/>
      <c r="T11" s="27"/>
      <c r="U11" s="27"/>
    </row>
    <row r="12" spans="1:21" s="39" customFormat="1" x14ac:dyDescent="0.2">
      <c r="A12" s="163"/>
      <c r="B12" s="47"/>
      <c r="C12" s="35"/>
      <c r="D12" s="172">
        <v>0</v>
      </c>
      <c r="E12" s="186">
        <f t="shared" si="12"/>
        <v>0</v>
      </c>
      <c r="F12" s="177">
        <f t="shared" si="13"/>
        <v>0</v>
      </c>
      <c r="G12" s="172">
        <f t="shared" si="14"/>
        <v>0</v>
      </c>
      <c r="H12" s="186">
        <f t="shared" si="2"/>
        <v>0</v>
      </c>
      <c r="I12" s="177">
        <f t="shared" si="15"/>
        <v>0</v>
      </c>
      <c r="J12" s="172">
        <f t="shared" si="16"/>
        <v>0</v>
      </c>
      <c r="K12" s="186">
        <f t="shared" si="5"/>
        <v>0</v>
      </c>
      <c r="L12" s="177">
        <f t="shared" si="17"/>
        <v>0</v>
      </c>
      <c r="M12" s="172">
        <f t="shared" si="18"/>
        <v>0</v>
      </c>
      <c r="N12" s="186">
        <f t="shared" si="8"/>
        <v>0</v>
      </c>
      <c r="O12" s="177">
        <f t="shared" si="19"/>
        <v>0</v>
      </c>
      <c r="P12" s="172">
        <f t="shared" si="20"/>
        <v>0</v>
      </c>
      <c r="Q12" s="186">
        <f t="shared" si="11"/>
        <v>0</v>
      </c>
      <c r="R12" s="205">
        <f t="shared" si="21"/>
        <v>0</v>
      </c>
      <c r="S12" s="27"/>
      <c r="T12" s="27"/>
      <c r="U12" s="27"/>
    </row>
    <row r="13" spans="1:21" s="39" customFormat="1" x14ac:dyDescent="0.2">
      <c r="A13" s="163"/>
      <c r="B13" s="47"/>
      <c r="C13" s="35"/>
      <c r="D13" s="172">
        <v>0</v>
      </c>
      <c r="E13" s="186">
        <f t="shared" si="12"/>
        <v>0</v>
      </c>
      <c r="F13" s="177">
        <f t="shared" si="13"/>
        <v>0</v>
      </c>
      <c r="G13" s="172">
        <f t="shared" si="14"/>
        <v>0</v>
      </c>
      <c r="H13" s="186">
        <f t="shared" si="2"/>
        <v>0</v>
      </c>
      <c r="I13" s="177">
        <f t="shared" si="15"/>
        <v>0</v>
      </c>
      <c r="J13" s="172">
        <f t="shared" si="16"/>
        <v>0</v>
      </c>
      <c r="K13" s="186">
        <f t="shared" si="5"/>
        <v>0</v>
      </c>
      <c r="L13" s="177">
        <f t="shared" si="17"/>
        <v>0</v>
      </c>
      <c r="M13" s="172">
        <f t="shared" si="18"/>
        <v>0</v>
      </c>
      <c r="N13" s="186">
        <f t="shared" si="8"/>
        <v>0</v>
      </c>
      <c r="O13" s="177">
        <f t="shared" si="19"/>
        <v>0</v>
      </c>
      <c r="P13" s="172">
        <f t="shared" si="20"/>
        <v>0</v>
      </c>
      <c r="Q13" s="186">
        <f t="shared" si="11"/>
        <v>0</v>
      </c>
      <c r="R13" s="205">
        <f t="shared" si="21"/>
        <v>0</v>
      </c>
      <c r="S13" s="27"/>
      <c r="T13" s="27"/>
      <c r="U13" s="27"/>
    </row>
    <row r="14" spans="1:21" s="39" customFormat="1" x14ac:dyDescent="0.2">
      <c r="A14" s="217"/>
      <c r="B14" s="47"/>
      <c r="C14" s="35"/>
      <c r="D14" s="172">
        <v>0</v>
      </c>
      <c r="E14" s="186">
        <f t="shared" si="12"/>
        <v>0</v>
      </c>
      <c r="F14" s="177">
        <f t="shared" si="13"/>
        <v>0</v>
      </c>
      <c r="G14" s="172">
        <f t="shared" si="14"/>
        <v>0</v>
      </c>
      <c r="H14" s="186">
        <f t="shared" si="2"/>
        <v>0</v>
      </c>
      <c r="I14" s="177">
        <f t="shared" si="15"/>
        <v>0</v>
      </c>
      <c r="J14" s="172">
        <f t="shared" si="16"/>
        <v>0</v>
      </c>
      <c r="K14" s="186">
        <f t="shared" si="5"/>
        <v>0</v>
      </c>
      <c r="L14" s="177">
        <f t="shared" si="17"/>
        <v>0</v>
      </c>
      <c r="M14" s="172">
        <f t="shared" si="18"/>
        <v>0</v>
      </c>
      <c r="N14" s="186">
        <f t="shared" si="8"/>
        <v>0</v>
      </c>
      <c r="O14" s="177">
        <f t="shared" si="19"/>
        <v>0</v>
      </c>
      <c r="P14" s="172">
        <f t="shared" si="20"/>
        <v>0</v>
      </c>
      <c r="Q14" s="186">
        <f t="shared" si="11"/>
        <v>0</v>
      </c>
      <c r="R14" s="205">
        <f t="shared" si="21"/>
        <v>0</v>
      </c>
      <c r="S14" s="27"/>
      <c r="T14" s="27"/>
      <c r="U14" s="27"/>
    </row>
    <row r="15" spans="1:21" s="39" customFormat="1" x14ac:dyDescent="0.2">
      <c r="A15" s="163"/>
      <c r="B15" s="47"/>
      <c r="C15" s="35"/>
      <c r="D15" s="172">
        <v>0</v>
      </c>
      <c r="E15" s="186">
        <f t="shared" si="12"/>
        <v>0</v>
      </c>
      <c r="F15" s="177">
        <f t="shared" si="13"/>
        <v>0</v>
      </c>
      <c r="G15" s="172">
        <f t="shared" si="14"/>
        <v>0</v>
      </c>
      <c r="H15" s="186">
        <f t="shared" si="2"/>
        <v>0</v>
      </c>
      <c r="I15" s="177">
        <f t="shared" si="15"/>
        <v>0</v>
      </c>
      <c r="J15" s="172">
        <f t="shared" si="16"/>
        <v>0</v>
      </c>
      <c r="K15" s="186">
        <f t="shared" si="5"/>
        <v>0</v>
      </c>
      <c r="L15" s="177">
        <f t="shared" si="17"/>
        <v>0</v>
      </c>
      <c r="M15" s="172">
        <f t="shared" si="18"/>
        <v>0</v>
      </c>
      <c r="N15" s="186">
        <f t="shared" si="8"/>
        <v>0</v>
      </c>
      <c r="O15" s="177">
        <f t="shared" si="19"/>
        <v>0</v>
      </c>
      <c r="P15" s="172">
        <f t="shared" si="20"/>
        <v>0</v>
      </c>
      <c r="Q15" s="186">
        <f t="shared" si="11"/>
        <v>0</v>
      </c>
      <c r="R15" s="205">
        <f t="shared" si="21"/>
        <v>0</v>
      </c>
      <c r="S15" s="27"/>
      <c r="T15" s="27"/>
      <c r="U15" s="27"/>
    </row>
    <row r="16" spans="1:21" s="39" customFormat="1" x14ac:dyDescent="0.2">
      <c r="A16" s="163"/>
      <c r="B16" s="47"/>
      <c r="C16" s="35"/>
      <c r="D16" s="172">
        <v>0</v>
      </c>
      <c r="E16" s="186">
        <f t="shared" si="12"/>
        <v>0</v>
      </c>
      <c r="F16" s="177">
        <f t="shared" si="13"/>
        <v>0</v>
      </c>
      <c r="G16" s="172">
        <f t="shared" si="14"/>
        <v>0</v>
      </c>
      <c r="H16" s="186">
        <f t="shared" si="2"/>
        <v>0</v>
      </c>
      <c r="I16" s="177">
        <f t="shared" si="15"/>
        <v>0</v>
      </c>
      <c r="J16" s="172">
        <f t="shared" si="16"/>
        <v>0</v>
      </c>
      <c r="K16" s="186">
        <f t="shared" si="5"/>
        <v>0</v>
      </c>
      <c r="L16" s="177">
        <f t="shared" si="17"/>
        <v>0</v>
      </c>
      <c r="M16" s="172">
        <f t="shared" si="18"/>
        <v>0</v>
      </c>
      <c r="N16" s="186">
        <f t="shared" si="8"/>
        <v>0</v>
      </c>
      <c r="O16" s="177">
        <f t="shared" si="19"/>
        <v>0</v>
      </c>
      <c r="P16" s="172">
        <f t="shared" si="20"/>
        <v>0</v>
      </c>
      <c r="Q16" s="186">
        <f t="shared" si="11"/>
        <v>0</v>
      </c>
      <c r="R16" s="205">
        <f t="shared" si="21"/>
        <v>0</v>
      </c>
      <c r="S16" s="27"/>
      <c r="T16" s="27"/>
      <c r="U16" s="27"/>
    </row>
    <row r="17" spans="1:21" s="39" customFormat="1" x14ac:dyDescent="0.2">
      <c r="A17" s="163"/>
      <c r="B17" s="47"/>
      <c r="C17" s="35"/>
      <c r="D17" s="172">
        <v>0</v>
      </c>
      <c r="E17" s="186">
        <f t="shared" si="12"/>
        <v>0</v>
      </c>
      <c r="F17" s="177">
        <f t="shared" si="13"/>
        <v>0</v>
      </c>
      <c r="G17" s="172">
        <f t="shared" si="14"/>
        <v>0</v>
      </c>
      <c r="H17" s="186">
        <f t="shared" si="2"/>
        <v>0</v>
      </c>
      <c r="I17" s="177">
        <f t="shared" si="15"/>
        <v>0</v>
      </c>
      <c r="J17" s="172">
        <f t="shared" si="16"/>
        <v>0</v>
      </c>
      <c r="K17" s="186">
        <f t="shared" si="5"/>
        <v>0</v>
      </c>
      <c r="L17" s="177">
        <f t="shared" si="17"/>
        <v>0</v>
      </c>
      <c r="M17" s="172">
        <f t="shared" si="18"/>
        <v>0</v>
      </c>
      <c r="N17" s="186">
        <f t="shared" si="8"/>
        <v>0</v>
      </c>
      <c r="O17" s="177">
        <f t="shared" si="19"/>
        <v>0</v>
      </c>
      <c r="P17" s="172">
        <f t="shared" si="20"/>
        <v>0</v>
      </c>
      <c r="Q17" s="186">
        <f t="shared" si="11"/>
        <v>0</v>
      </c>
      <c r="R17" s="205">
        <f t="shared" si="21"/>
        <v>0</v>
      </c>
      <c r="S17" s="27"/>
      <c r="T17" s="27"/>
      <c r="U17" s="27"/>
    </row>
    <row r="18" spans="1:21" s="39" customFormat="1" x14ac:dyDescent="0.2">
      <c r="A18" s="163"/>
      <c r="B18" s="47"/>
      <c r="C18" s="35"/>
      <c r="D18" s="172">
        <v>0</v>
      </c>
      <c r="E18" s="186">
        <f t="shared" si="12"/>
        <v>0</v>
      </c>
      <c r="F18" s="177">
        <f t="shared" ref="F18:F21" si="22">C18+(C18*$F$8)</f>
        <v>0</v>
      </c>
      <c r="G18" s="172">
        <f t="shared" ref="G18:G21" si="23">D18</f>
        <v>0</v>
      </c>
      <c r="H18" s="186">
        <f t="shared" si="2"/>
        <v>0</v>
      </c>
      <c r="I18" s="177">
        <f t="shared" ref="I18:I21" si="24">F18+(F18*$I$8)</f>
        <v>0</v>
      </c>
      <c r="J18" s="172">
        <f t="shared" ref="J18:J21" si="25">G18</f>
        <v>0</v>
      </c>
      <c r="K18" s="186">
        <f t="shared" si="5"/>
        <v>0</v>
      </c>
      <c r="L18" s="177">
        <f t="shared" ref="L18:L21" si="26">I18+(I18*$L$8)</f>
        <v>0</v>
      </c>
      <c r="M18" s="172">
        <f t="shared" ref="M18:M21" si="27">J18</f>
        <v>0</v>
      </c>
      <c r="N18" s="186">
        <f t="shared" si="8"/>
        <v>0</v>
      </c>
      <c r="O18" s="177">
        <f t="shared" ref="O18:O21" si="28">L18+(L18*$O$8)</f>
        <v>0</v>
      </c>
      <c r="P18" s="172">
        <f t="shared" ref="P18:P21" si="29">M18</f>
        <v>0</v>
      </c>
      <c r="Q18" s="186">
        <f t="shared" si="11"/>
        <v>0</v>
      </c>
      <c r="R18" s="205">
        <f t="shared" si="21"/>
        <v>0</v>
      </c>
      <c r="S18" s="27"/>
      <c r="T18" s="27"/>
      <c r="U18" s="27"/>
    </row>
    <row r="19" spans="1:21" s="39" customFormat="1" x14ac:dyDescent="0.2">
      <c r="A19" s="163"/>
      <c r="B19" s="47"/>
      <c r="C19" s="35"/>
      <c r="D19" s="172">
        <v>0</v>
      </c>
      <c r="E19" s="186">
        <f t="shared" si="12"/>
        <v>0</v>
      </c>
      <c r="F19" s="177">
        <f t="shared" si="22"/>
        <v>0</v>
      </c>
      <c r="G19" s="172">
        <f t="shared" si="23"/>
        <v>0</v>
      </c>
      <c r="H19" s="186">
        <f t="shared" si="2"/>
        <v>0</v>
      </c>
      <c r="I19" s="177">
        <f t="shared" si="24"/>
        <v>0</v>
      </c>
      <c r="J19" s="172">
        <f t="shared" si="25"/>
        <v>0</v>
      </c>
      <c r="K19" s="186">
        <f t="shared" si="5"/>
        <v>0</v>
      </c>
      <c r="L19" s="177">
        <f t="shared" si="26"/>
        <v>0</v>
      </c>
      <c r="M19" s="172">
        <f t="shared" si="27"/>
        <v>0</v>
      </c>
      <c r="N19" s="186">
        <f t="shared" si="8"/>
        <v>0</v>
      </c>
      <c r="O19" s="177">
        <f t="shared" si="28"/>
        <v>0</v>
      </c>
      <c r="P19" s="172">
        <f t="shared" si="29"/>
        <v>0</v>
      </c>
      <c r="Q19" s="186">
        <f t="shared" si="11"/>
        <v>0</v>
      </c>
      <c r="R19" s="205">
        <f t="shared" si="21"/>
        <v>0</v>
      </c>
      <c r="S19" s="31"/>
      <c r="T19" s="27"/>
      <c r="U19" s="27"/>
    </row>
    <row r="20" spans="1:21" s="39" customFormat="1" x14ac:dyDescent="0.2">
      <c r="A20" s="163"/>
      <c r="B20" s="47"/>
      <c r="C20" s="35"/>
      <c r="D20" s="172">
        <v>0</v>
      </c>
      <c r="E20" s="186">
        <f t="shared" si="12"/>
        <v>0</v>
      </c>
      <c r="F20" s="177">
        <f t="shared" si="22"/>
        <v>0</v>
      </c>
      <c r="G20" s="172">
        <f t="shared" si="23"/>
        <v>0</v>
      </c>
      <c r="H20" s="186">
        <f t="shared" si="2"/>
        <v>0</v>
      </c>
      <c r="I20" s="177">
        <f t="shared" si="24"/>
        <v>0</v>
      </c>
      <c r="J20" s="172">
        <f t="shared" si="25"/>
        <v>0</v>
      </c>
      <c r="K20" s="186">
        <f t="shared" si="5"/>
        <v>0</v>
      </c>
      <c r="L20" s="177">
        <f t="shared" si="26"/>
        <v>0</v>
      </c>
      <c r="M20" s="172">
        <f t="shared" si="27"/>
        <v>0</v>
      </c>
      <c r="N20" s="186">
        <f t="shared" si="8"/>
        <v>0</v>
      </c>
      <c r="O20" s="177">
        <f t="shared" si="28"/>
        <v>0</v>
      </c>
      <c r="P20" s="172">
        <f t="shared" si="29"/>
        <v>0</v>
      </c>
      <c r="Q20" s="186">
        <f t="shared" si="11"/>
        <v>0</v>
      </c>
      <c r="R20" s="205">
        <f t="shared" si="21"/>
        <v>0</v>
      </c>
      <c r="S20" s="27"/>
      <c r="T20" s="27"/>
      <c r="U20" s="27"/>
    </row>
    <row r="21" spans="1:21" s="39" customFormat="1" x14ac:dyDescent="0.2">
      <c r="A21" s="163"/>
      <c r="B21" s="47"/>
      <c r="C21" s="35"/>
      <c r="D21" s="172">
        <v>0</v>
      </c>
      <c r="E21" s="186">
        <f t="shared" si="12"/>
        <v>0</v>
      </c>
      <c r="F21" s="177">
        <f t="shared" si="22"/>
        <v>0</v>
      </c>
      <c r="G21" s="172">
        <f t="shared" si="23"/>
        <v>0</v>
      </c>
      <c r="H21" s="186">
        <f t="shared" si="2"/>
        <v>0</v>
      </c>
      <c r="I21" s="177">
        <f t="shared" si="24"/>
        <v>0</v>
      </c>
      <c r="J21" s="172">
        <f t="shared" si="25"/>
        <v>0</v>
      </c>
      <c r="K21" s="186">
        <f t="shared" si="5"/>
        <v>0</v>
      </c>
      <c r="L21" s="177">
        <f t="shared" si="26"/>
        <v>0</v>
      </c>
      <c r="M21" s="172">
        <f t="shared" si="27"/>
        <v>0</v>
      </c>
      <c r="N21" s="186">
        <f t="shared" si="8"/>
        <v>0</v>
      </c>
      <c r="O21" s="177">
        <f t="shared" si="28"/>
        <v>0</v>
      </c>
      <c r="P21" s="172">
        <f t="shared" si="29"/>
        <v>0</v>
      </c>
      <c r="Q21" s="186">
        <f t="shared" si="11"/>
        <v>0</v>
      </c>
      <c r="R21" s="205">
        <f t="shared" si="21"/>
        <v>0</v>
      </c>
      <c r="S21" s="27"/>
      <c r="T21" s="27"/>
      <c r="U21" s="27"/>
    </row>
    <row r="22" spans="1:21" s="39" customFormat="1" x14ac:dyDescent="0.2">
      <c r="A22" s="163"/>
      <c r="B22" s="47"/>
      <c r="C22" s="35"/>
      <c r="D22" s="172">
        <v>0</v>
      </c>
      <c r="E22" s="186">
        <f t="shared" si="12"/>
        <v>0</v>
      </c>
      <c r="F22" s="177">
        <f t="shared" si="13"/>
        <v>0</v>
      </c>
      <c r="G22" s="172">
        <f t="shared" ref="G22:G24" si="30">D22</f>
        <v>0</v>
      </c>
      <c r="H22" s="186">
        <f t="shared" si="2"/>
        <v>0</v>
      </c>
      <c r="I22" s="177">
        <f t="shared" si="15"/>
        <v>0</v>
      </c>
      <c r="J22" s="172">
        <f t="shared" ref="J22:J24" si="31">G22</f>
        <v>0</v>
      </c>
      <c r="K22" s="186">
        <f t="shared" si="5"/>
        <v>0</v>
      </c>
      <c r="L22" s="177">
        <f t="shared" si="17"/>
        <v>0</v>
      </c>
      <c r="M22" s="172">
        <f t="shared" ref="M22:M24" si="32">J22</f>
        <v>0</v>
      </c>
      <c r="N22" s="186">
        <f t="shared" si="8"/>
        <v>0</v>
      </c>
      <c r="O22" s="177">
        <f t="shared" si="19"/>
        <v>0</v>
      </c>
      <c r="P22" s="172">
        <f t="shared" ref="P22:P24" si="33">M22</f>
        <v>0</v>
      </c>
      <c r="Q22" s="186">
        <f t="shared" si="11"/>
        <v>0</v>
      </c>
      <c r="R22" s="205">
        <f t="shared" si="21"/>
        <v>0</v>
      </c>
      <c r="S22" s="27"/>
      <c r="T22" s="27"/>
      <c r="U22" s="27"/>
    </row>
    <row r="23" spans="1:21" s="39" customFormat="1" x14ac:dyDescent="0.2">
      <c r="A23" s="163"/>
      <c r="B23" s="47"/>
      <c r="C23" s="35"/>
      <c r="D23" s="172">
        <v>0</v>
      </c>
      <c r="E23" s="186">
        <f t="shared" si="12"/>
        <v>0</v>
      </c>
      <c r="F23" s="177">
        <f t="shared" si="13"/>
        <v>0</v>
      </c>
      <c r="G23" s="172">
        <f t="shared" si="30"/>
        <v>0</v>
      </c>
      <c r="H23" s="186">
        <f t="shared" si="2"/>
        <v>0</v>
      </c>
      <c r="I23" s="177">
        <f t="shared" si="15"/>
        <v>0</v>
      </c>
      <c r="J23" s="172">
        <f t="shared" si="31"/>
        <v>0</v>
      </c>
      <c r="K23" s="186">
        <f t="shared" si="5"/>
        <v>0</v>
      </c>
      <c r="L23" s="177">
        <f t="shared" si="17"/>
        <v>0</v>
      </c>
      <c r="M23" s="172">
        <f t="shared" si="32"/>
        <v>0</v>
      </c>
      <c r="N23" s="186">
        <f t="shared" si="8"/>
        <v>0</v>
      </c>
      <c r="O23" s="177">
        <f t="shared" si="19"/>
        <v>0</v>
      </c>
      <c r="P23" s="172">
        <f t="shared" si="33"/>
        <v>0</v>
      </c>
      <c r="Q23" s="186">
        <f t="shared" si="11"/>
        <v>0</v>
      </c>
      <c r="R23" s="205">
        <f t="shared" si="21"/>
        <v>0</v>
      </c>
      <c r="S23" s="27"/>
      <c r="T23" s="27"/>
      <c r="U23" s="27"/>
    </row>
    <row r="24" spans="1:21" s="39" customFormat="1" x14ac:dyDescent="0.2">
      <c r="A24" s="163"/>
      <c r="B24" s="47"/>
      <c r="C24" s="35"/>
      <c r="D24" s="172">
        <v>0</v>
      </c>
      <c r="E24" s="186">
        <f t="shared" si="12"/>
        <v>0</v>
      </c>
      <c r="F24" s="177">
        <f t="shared" si="13"/>
        <v>0</v>
      </c>
      <c r="G24" s="172">
        <f t="shared" si="30"/>
        <v>0</v>
      </c>
      <c r="H24" s="186">
        <f t="shared" si="2"/>
        <v>0</v>
      </c>
      <c r="I24" s="177">
        <f t="shared" si="15"/>
        <v>0</v>
      </c>
      <c r="J24" s="172">
        <f t="shared" si="31"/>
        <v>0</v>
      </c>
      <c r="K24" s="186">
        <f t="shared" si="5"/>
        <v>0</v>
      </c>
      <c r="L24" s="177">
        <f t="shared" si="17"/>
        <v>0</v>
      </c>
      <c r="M24" s="172">
        <f t="shared" si="32"/>
        <v>0</v>
      </c>
      <c r="N24" s="186">
        <f t="shared" si="8"/>
        <v>0</v>
      </c>
      <c r="O24" s="177">
        <f t="shared" si="19"/>
        <v>0</v>
      </c>
      <c r="P24" s="172">
        <f t="shared" si="33"/>
        <v>0</v>
      </c>
      <c r="Q24" s="186">
        <f t="shared" si="11"/>
        <v>0</v>
      </c>
      <c r="R24" s="205">
        <f t="shared" si="21"/>
        <v>0</v>
      </c>
      <c r="S24" s="27"/>
      <c r="T24" s="27"/>
      <c r="U24" s="27"/>
    </row>
    <row r="25" spans="1:21" s="39" customFormat="1" x14ac:dyDescent="0.2">
      <c r="A25" s="163"/>
      <c r="B25" s="47"/>
      <c r="C25" s="35"/>
      <c r="D25" s="172">
        <v>0</v>
      </c>
      <c r="E25" s="186">
        <f t="shared" si="12"/>
        <v>0</v>
      </c>
      <c r="F25" s="177">
        <f t="shared" si="13"/>
        <v>0</v>
      </c>
      <c r="G25" s="172">
        <f t="shared" si="14"/>
        <v>0</v>
      </c>
      <c r="H25" s="186">
        <f t="shared" si="2"/>
        <v>0</v>
      </c>
      <c r="I25" s="177">
        <f t="shared" si="15"/>
        <v>0</v>
      </c>
      <c r="J25" s="172">
        <f t="shared" si="16"/>
        <v>0</v>
      </c>
      <c r="K25" s="186">
        <f t="shared" si="5"/>
        <v>0</v>
      </c>
      <c r="L25" s="177">
        <f t="shared" si="17"/>
        <v>0</v>
      </c>
      <c r="M25" s="172">
        <f t="shared" si="18"/>
        <v>0</v>
      </c>
      <c r="N25" s="186">
        <f t="shared" si="8"/>
        <v>0</v>
      </c>
      <c r="O25" s="177">
        <f t="shared" si="19"/>
        <v>0</v>
      </c>
      <c r="P25" s="172">
        <f t="shared" si="20"/>
        <v>0</v>
      </c>
      <c r="Q25" s="186">
        <f t="shared" si="11"/>
        <v>0</v>
      </c>
      <c r="R25" s="205">
        <f t="shared" si="21"/>
        <v>0</v>
      </c>
      <c r="S25" s="27"/>
      <c r="T25" s="27"/>
      <c r="U25" s="27"/>
    </row>
    <row r="26" spans="1:21" s="39" customFormat="1" x14ac:dyDescent="0.2">
      <c r="A26" s="163"/>
      <c r="B26" s="47"/>
      <c r="C26" s="35"/>
      <c r="D26" s="172">
        <v>0</v>
      </c>
      <c r="E26" s="186">
        <f t="shared" si="12"/>
        <v>0</v>
      </c>
      <c r="F26" s="177">
        <f t="shared" si="13"/>
        <v>0</v>
      </c>
      <c r="G26" s="172">
        <f t="shared" si="14"/>
        <v>0</v>
      </c>
      <c r="H26" s="186">
        <f t="shared" si="2"/>
        <v>0</v>
      </c>
      <c r="I26" s="177">
        <f t="shared" si="15"/>
        <v>0</v>
      </c>
      <c r="J26" s="172">
        <f t="shared" si="16"/>
        <v>0</v>
      </c>
      <c r="K26" s="186">
        <f t="shared" si="5"/>
        <v>0</v>
      </c>
      <c r="L26" s="177">
        <f t="shared" si="17"/>
        <v>0</v>
      </c>
      <c r="M26" s="172">
        <f t="shared" si="18"/>
        <v>0</v>
      </c>
      <c r="N26" s="186">
        <f t="shared" si="8"/>
        <v>0</v>
      </c>
      <c r="O26" s="177">
        <f t="shared" si="19"/>
        <v>0</v>
      </c>
      <c r="P26" s="172">
        <f t="shared" si="20"/>
        <v>0</v>
      </c>
      <c r="Q26" s="186">
        <f t="shared" si="11"/>
        <v>0</v>
      </c>
      <c r="R26" s="205">
        <f t="shared" si="21"/>
        <v>0</v>
      </c>
      <c r="S26" s="27"/>
      <c r="T26" s="27"/>
      <c r="U26" s="27"/>
    </row>
    <row r="27" spans="1:21" s="39" customFormat="1" x14ac:dyDescent="0.2">
      <c r="A27" s="163"/>
      <c r="B27" s="47"/>
      <c r="C27" s="35"/>
      <c r="D27" s="172">
        <v>0</v>
      </c>
      <c r="E27" s="186">
        <f t="shared" si="12"/>
        <v>0</v>
      </c>
      <c r="F27" s="177">
        <f t="shared" si="13"/>
        <v>0</v>
      </c>
      <c r="G27" s="172">
        <f t="shared" si="14"/>
        <v>0</v>
      </c>
      <c r="H27" s="186">
        <f t="shared" si="2"/>
        <v>0</v>
      </c>
      <c r="I27" s="177">
        <f t="shared" si="15"/>
        <v>0</v>
      </c>
      <c r="J27" s="172">
        <f t="shared" si="16"/>
        <v>0</v>
      </c>
      <c r="K27" s="186">
        <f t="shared" si="5"/>
        <v>0</v>
      </c>
      <c r="L27" s="177">
        <f t="shared" si="17"/>
        <v>0</v>
      </c>
      <c r="M27" s="172">
        <f t="shared" si="18"/>
        <v>0</v>
      </c>
      <c r="N27" s="186">
        <f t="shared" si="8"/>
        <v>0</v>
      </c>
      <c r="O27" s="177">
        <f t="shared" si="19"/>
        <v>0</v>
      </c>
      <c r="P27" s="172">
        <f t="shared" si="20"/>
        <v>0</v>
      </c>
      <c r="Q27" s="186">
        <f t="shared" si="11"/>
        <v>0</v>
      </c>
      <c r="R27" s="205">
        <f t="shared" si="21"/>
        <v>0</v>
      </c>
      <c r="S27" s="27"/>
      <c r="T27" s="27"/>
      <c r="U27" s="27"/>
    </row>
    <row r="28" spans="1:21" s="39" customFormat="1" ht="13.5" thickBot="1" x14ac:dyDescent="0.25">
      <c r="A28" s="253" t="s">
        <v>29</v>
      </c>
      <c r="B28" s="254"/>
      <c r="C28" s="254"/>
      <c r="D28" s="255"/>
      <c r="E28" s="187">
        <f>SUM(E9:E27)</f>
        <v>20000</v>
      </c>
      <c r="F28" s="232"/>
      <c r="G28" s="233"/>
      <c r="H28" s="187">
        <f>SUM(H9:H27)</f>
        <v>20600</v>
      </c>
      <c r="I28" s="232"/>
      <c r="J28" s="233"/>
      <c r="K28" s="187">
        <f>SUM(K9:K27)</f>
        <v>21218</v>
      </c>
      <c r="L28" s="232"/>
      <c r="M28" s="233"/>
      <c r="N28" s="187">
        <f>SUM(N9:N27)</f>
        <v>21854.54</v>
      </c>
      <c r="O28" s="232"/>
      <c r="P28" s="233"/>
      <c r="Q28" s="187">
        <f>SUM(Q9:Q27)</f>
        <v>22510.176200000002</v>
      </c>
      <c r="R28" s="206">
        <f>SUM(E28,H28,K28,N28,Q28)</f>
        <v>106182.71620000001</v>
      </c>
      <c r="S28" s="27"/>
      <c r="T28" s="27"/>
      <c r="U28" s="27"/>
    </row>
    <row r="29" spans="1:21" s="41" customFormat="1" ht="14.25" x14ac:dyDescent="0.3">
      <c r="A29" s="260" t="s">
        <v>168</v>
      </c>
      <c r="B29" s="261"/>
      <c r="C29" s="160" t="s">
        <v>1</v>
      </c>
      <c r="D29" s="173" t="s">
        <v>2</v>
      </c>
      <c r="E29" s="188" t="s">
        <v>1</v>
      </c>
      <c r="F29" s="178" t="s">
        <v>1</v>
      </c>
      <c r="G29" s="173" t="s">
        <v>2</v>
      </c>
      <c r="H29" s="188" t="s">
        <v>1</v>
      </c>
      <c r="I29" s="178" t="s">
        <v>1</v>
      </c>
      <c r="J29" s="173" t="s">
        <v>2</v>
      </c>
      <c r="K29" s="188" t="s">
        <v>1</v>
      </c>
      <c r="L29" s="178" t="s">
        <v>1</v>
      </c>
      <c r="M29" s="173" t="s">
        <v>2</v>
      </c>
      <c r="N29" s="188" t="s">
        <v>1</v>
      </c>
      <c r="O29" s="178" t="s">
        <v>1</v>
      </c>
      <c r="P29" s="173" t="s">
        <v>2</v>
      </c>
      <c r="Q29" s="188" t="s">
        <v>1</v>
      </c>
      <c r="R29" s="188" t="s">
        <v>169</v>
      </c>
      <c r="S29" s="29"/>
      <c r="T29" s="29"/>
      <c r="U29" s="29"/>
    </row>
    <row r="30" spans="1:21" s="41" customFormat="1" x14ac:dyDescent="0.2">
      <c r="A30" s="154"/>
      <c r="B30" s="155"/>
      <c r="C30" s="156" t="s">
        <v>3</v>
      </c>
      <c r="D30" s="174" t="s">
        <v>5</v>
      </c>
      <c r="E30" s="189" t="s">
        <v>2</v>
      </c>
      <c r="F30" s="179" t="s">
        <v>3</v>
      </c>
      <c r="G30" s="174" t="s">
        <v>5</v>
      </c>
      <c r="H30" s="189" t="s">
        <v>2</v>
      </c>
      <c r="I30" s="179" t="s">
        <v>3</v>
      </c>
      <c r="J30" s="174" t="s">
        <v>5</v>
      </c>
      <c r="K30" s="189" t="s">
        <v>2</v>
      </c>
      <c r="L30" s="179" t="s">
        <v>3</v>
      </c>
      <c r="M30" s="174" t="s">
        <v>5</v>
      </c>
      <c r="N30" s="189" t="s">
        <v>2</v>
      </c>
      <c r="O30" s="179" t="s">
        <v>3</v>
      </c>
      <c r="P30" s="174" t="s">
        <v>5</v>
      </c>
      <c r="Q30" s="189" t="s">
        <v>2</v>
      </c>
      <c r="R30" s="189" t="s">
        <v>2</v>
      </c>
      <c r="S30" s="29"/>
      <c r="T30" s="29"/>
      <c r="U30" s="29"/>
    </row>
    <row r="31" spans="1:21" s="41" customFormat="1" x14ac:dyDescent="0.2">
      <c r="A31" s="217" t="str">
        <f t="shared" ref="A31:B33" si="34">A9</f>
        <v>Lead PI</v>
      </c>
      <c r="B31" s="47">
        <f t="shared" si="34"/>
        <v>0</v>
      </c>
      <c r="C31" s="30">
        <f t="shared" ref="C31:C33" si="35">E9</f>
        <v>20000</v>
      </c>
      <c r="D31" s="172">
        <v>0.28499999999999998</v>
      </c>
      <c r="E31" s="186">
        <f>(C31*D31)</f>
        <v>5699.9999999999991</v>
      </c>
      <c r="F31" s="180">
        <f t="shared" ref="F31:F33" si="36">H9</f>
        <v>20600</v>
      </c>
      <c r="G31" s="172">
        <f>D31</f>
        <v>0.28499999999999998</v>
      </c>
      <c r="H31" s="186">
        <f t="shared" ref="H31:H49" si="37">(F31*G31)</f>
        <v>5870.9999999999991</v>
      </c>
      <c r="I31" s="180">
        <f t="shared" ref="I31:I33" si="38">K9</f>
        <v>21218</v>
      </c>
      <c r="J31" s="172">
        <f>G31</f>
        <v>0.28499999999999998</v>
      </c>
      <c r="K31" s="186">
        <f t="shared" ref="K31:K49" si="39">(I31*J31)</f>
        <v>6047.1299999999992</v>
      </c>
      <c r="L31" s="180">
        <f t="shared" ref="L31:L33" si="40">N9</f>
        <v>21854.54</v>
      </c>
      <c r="M31" s="172">
        <f>J31</f>
        <v>0.28499999999999998</v>
      </c>
      <c r="N31" s="186">
        <f t="shared" ref="N31:N49" si="41">(L31*M31)</f>
        <v>6228.5438999999997</v>
      </c>
      <c r="O31" s="180">
        <f t="shared" ref="O31:O33" si="42">Q9</f>
        <v>22510.176200000002</v>
      </c>
      <c r="P31" s="172">
        <f>M31</f>
        <v>0.28499999999999998</v>
      </c>
      <c r="Q31" s="186">
        <f t="shared" ref="Q31:Q49" si="43">(O31*P31)</f>
        <v>6415.4002170000003</v>
      </c>
      <c r="R31" s="205">
        <f t="shared" ref="R31:R100" si="44">SUM(E31,H31,K31,N31,Q31)</f>
        <v>30262.074116999996</v>
      </c>
      <c r="S31" s="29"/>
      <c r="T31" s="29"/>
      <c r="U31" s="29"/>
    </row>
    <row r="32" spans="1:21" s="41" customFormat="1" x14ac:dyDescent="0.2">
      <c r="A32" s="217">
        <f t="shared" si="34"/>
        <v>0</v>
      </c>
      <c r="B32" s="47">
        <f t="shared" si="34"/>
        <v>0</v>
      </c>
      <c r="C32" s="30">
        <f t="shared" si="35"/>
        <v>0</v>
      </c>
      <c r="D32" s="172">
        <v>0.28499999999999998</v>
      </c>
      <c r="E32" s="186">
        <f t="shared" ref="E32:E49" si="45">(C32*D32)</f>
        <v>0</v>
      </c>
      <c r="F32" s="180">
        <f t="shared" si="36"/>
        <v>0</v>
      </c>
      <c r="G32" s="172">
        <f t="shared" ref="G32:G33" si="46">D32</f>
        <v>0.28499999999999998</v>
      </c>
      <c r="H32" s="186">
        <f t="shared" si="37"/>
        <v>0</v>
      </c>
      <c r="I32" s="180">
        <f t="shared" si="38"/>
        <v>0</v>
      </c>
      <c r="J32" s="172">
        <f t="shared" ref="J32:J33" si="47">G32</f>
        <v>0.28499999999999998</v>
      </c>
      <c r="K32" s="186">
        <f t="shared" si="39"/>
        <v>0</v>
      </c>
      <c r="L32" s="180">
        <f t="shared" si="40"/>
        <v>0</v>
      </c>
      <c r="M32" s="172">
        <f t="shared" ref="M32:M33" si="48">J32</f>
        <v>0.28499999999999998</v>
      </c>
      <c r="N32" s="186">
        <f t="shared" si="41"/>
        <v>0</v>
      </c>
      <c r="O32" s="180">
        <f t="shared" si="42"/>
        <v>0</v>
      </c>
      <c r="P32" s="172">
        <f t="shared" ref="P32:P33" si="49">M32</f>
        <v>0.28499999999999998</v>
      </c>
      <c r="Q32" s="186">
        <f t="shared" si="43"/>
        <v>0</v>
      </c>
      <c r="R32" s="205">
        <f t="shared" si="44"/>
        <v>0</v>
      </c>
      <c r="S32" s="29"/>
      <c r="T32" s="29"/>
      <c r="U32" s="29"/>
    </row>
    <row r="33" spans="1:21" s="41" customFormat="1" x14ac:dyDescent="0.2">
      <c r="A33" s="217">
        <f t="shared" si="34"/>
        <v>0</v>
      </c>
      <c r="B33" s="47">
        <f t="shared" si="34"/>
        <v>0</v>
      </c>
      <c r="C33" s="30">
        <f t="shared" si="35"/>
        <v>0</v>
      </c>
      <c r="D33" s="172">
        <v>0.28499999999999998</v>
      </c>
      <c r="E33" s="186">
        <f t="shared" si="45"/>
        <v>0</v>
      </c>
      <c r="F33" s="180">
        <f t="shared" si="36"/>
        <v>0</v>
      </c>
      <c r="G33" s="172">
        <f t="shared" si="46"/>
        <v>0.28499999999999998</v>
      </c>
      <c r="H33" s="186">
        <f t="shared" si="37"/>
        <v>0</v>
      </c>
      <c r="I33" s="180">
        <f t="shared" si="38"/>
        <v>0</v>
      </c>
      <c r="J33" s="172">
        <f t="shared" si="47"/>
        <v>0.28499999999999998</v>
      </c>
      <c r="K33" s="186">
        <f t="shared" si="39"/>
        <v>0</v>
      </c>
      <c r="L33" s="180">
        <f t="shared" si="40"/>
        <v>0</v>
      </c>
      <c r="M33" s="172">
        <f t="shared" si="48"/>
        <v>0.28499999999999998</v>
      </c>
      <c r="N33" s="186">
        <f t="shared" si="41"/>
        <v>0</v>
      </c>
      <c r="O33" s="180">
        <f t="shared" si="42"/>
        <v>0</v>
      </c>
      <c r="P33" s="172">
        <f t="shared" si="49"/>
        <v>0.28499999999999998</v>
      </c>
      <c r="Q33" s="186">
        <f t="shared" si="43"/>
        <v>0</v>
      </c>
      <c r="R33" s="205">
        <f t="shared" si="44"/>
        <v>0</v>
      </c>
      <c r="S33" s="29"/>
      <c r="T33" s="29"/>
      <c r="U33" s="29"/>
    </row>
    <row r="34" spans="1:21" s="41" customFormat="1" x14ac:dyDescent="0.2">
      <c r="A34" s="217">
        <f t="shared" ref="A34:B34" si="50">A12</f>
        <v>0</v>
      </c>
      <c r="B34" s="47">
        <f t="shared" si="50"/>
        <v>0</v>
      </c>
      <c r="C34" s="30">
        <f t="shared" ref="C34:C49" si="51">E12</f>
        <v>0</v>
      </c>
      <c r="D34" s="172">
        <v>0.28499999999999998</v>
      </c>
      <c r="E34" s="186">
        <f t="shared" si="45"/>
        <v>0</v>
      </c>
      <c r="F34" s="180">
        <f t="shared" ref="F34:F49" si="52">H12</f>
        <v>0</v>
      </c>
      <c r="G34" s="172">
        <f t="shared" ref="G34:G49" si="53">D34</f>
        <v>0.28499999999999998</v>
      </c>
      <c r="H34" s="186">
        <f t="shared" si="37"/>
        <v>0</v>
      </c>
      <c r="I34" s="180">
        <f t="shared" ref="I34:I49" si="54">K12</f>
        <v>0</v>
      </c>
      <c r="J34" s="172">
        <f t="shared" ref="J34:J49" si="55">G34</f>
        <v>0.28499999999999998</v>
      </c>
      <c r="K34" s="186">
        <f t="shared" si="39"/>
        <v>0</v>
      </c>
      <c r="L34" s="180">
        <f t="shared" ref="L34:L49" si="56">N12</f>
        <v>0</v>
      </c>
      <c r="M34" s="172">
        <f t="shared" ref="M34:M49" si="57">J34</f>
        <v>0.28499999999999998</v>
      </c>
      <c r="N34" s="186">
        <f t="shared" si="41"/>
        <v>0</v>
      </c>
      <c r="O34" s="180">
        <f t="shared" ref="O34:O49" si="58">Q12</f>
        <v>0</v>
      </c>
      <c r="P34" s="172">
        <f t="shared" ref="P34:P49" si="59">M34</f>
        <v>0.28499999999999998</v>
      </c>
      <c r="Q34" s="186">
        <f t="shared" si="43"/>
        <v>0</v>
      </c>
      <c r="R34" s="205">
        <f t="shared" ref="R34:R49" si="60">SUM(E34,H34,K34,N34,Q34)</f>
        <v>0</v>
      </c>
      <c r="S34" s="29"/>
      <c r="T34" s="29"/>
      <c r="U34" s="29"/>
    </row>
    <row r="35" spans="1:21" s="41" customFormat="1" x14ac:dyDescent="0.2">
      <c r="A35" s="217">
        <f t="shared" ref="A35:B35" si="61">A13</f>
        <v>0</v>
      </c>
      <c r="B35" s="47">
        <f t="shared" si="61"/>
        <v>0</v>
      </c>
      <c r="C35" s="30">
        <f t="shared" si="51"/>
        <v>0</v>
      </c>
      <c r="D35" s="172">
        <v>0.28499999999999998</v>
      </c>
      <c r="E35" s="186">
        <f t="shared" si="45"/>
        <v>0</v>
      </c>
      <c r="F35" s="180">
        <f t="shared" si="52"/>
        <v>0</v>
      </c>
      <c r="G35" s="172">
        <f t="shared" si="53"/>
        <v>0.28499999999999998</v>
      </c>
      <c r="H35" s="186">
        <f t="shared" si="37"/>
        <v>0</v>
      </c>
      <c r="I35" s="180">
        <f t="shared" si="54"/>
        <v>0</v>
      </c>
      <c r="J35" s="172">
        <f t="shared" si="55"/>
        <v>0.28499999999999998</v>
      </c>
      <c r="K35" s="186">
        <f t="shared" si="39"/>
        <v>0</v>
      </c>
      <c r="L35" s="180">
        <f t="shared" si="56"/>
        <v>0</v>
      </c>
      <c r="M35" s="172">
        <f t="shared" si="57"/>
        <v>0.28499999999999998</v>
      </c>
      <c r="N35" s="186">
        <f t="shared" si="41"/>
        <v>0</v>
      </c>
      <c r="O35" s="180">
        <f t="shared" si="58"/>
        <v>0</v>
      </c>
      <c r="P35" s="172">
        <f t="shared" si="59"/>
        <v>0.28499999999999998</v>
      </c>
      <c r="Q35" s="186">
        <f t="shared" si="43"/>
        <v>0</v>
      </c>
      <c r="R35" s="205">
        <f t="shared" si="60"/>
        <v>0</v>
      </c>
      <c r="S35" s="29"/>
      <c r="T35" s="29"/>
      <c r="U35" s="29"/>
    </row>
    <row r="36" spans="1:21" s="41" customFormat="1" x14ac:dyDescent="0.2">
      <c r="A36" s="217">
        <f t="shared" ref="A36:B36" si="62">A14</f>
        <v>0</v>
      </c>
      <c r="B36" s="47">
        <f t="shared" si="62"/>
        <v>0</v>
      </c>
      <c r="C36" s="30">
        <f t="shared" si="51"/>
        <v>0</v>
      </c>
      <c r="D36" s="172">
        <v>0.28499999999999998</v>
      </c>
      <c r="E36" s="186">
        <f t="shared" si="45"/>
        <v>0</v>
      </c>
      <c r="F36" s="180">
        <f t="shared" si="52"/>
        <v>0</v>
      </c>
      <c r="G36" s="172">
        <f t="shared" si="53"/>
        <v>0.28499999999999998</v>
      </c>
      <c r="H36" s="186">
        <f t="shared" si="37"/>
        <v>0</v>
      </c>
      <c r="I36" s="180">
        <f t="shared" si="54"/>
        <v>0</v>
      </c>
      <c r="J36" s="172">
        <f t="shared" si="55"/>
        <v>0.28499999999999998</v>
      </c>
      <c r="K36" s="186">
        <f t="shared" si="39"/>
        <v>0</v>
      </c>
      <c r="L36" s="180">
        <f t="shared" si="56"/>
        <v>0</v>
      </c>
      <c r="M36" s="172">
        <f t="shared" si="57"/>
        <v>0.28499999999999998</v>
      </c>
      <c r="N36" s="186">
        <f t="shared" si="41"/>
        <v>0</v>
      </c>
      <c r="O36" s="180">
        <f t="shared" si="58"/>
        <v>0</v>
      </c>
      <c r="P36" s="172">
        <f t="shared" si="59"/>
        <v>0.28499999999999998</v>
      </c>
      <c r="Q36" s="186">
        <f t="shared" si="43"/>
        <v>0</v>
      </c>
      <c r="R36" s="205">
        <f t="shared" si="60"/>
        <v>0</v>
      </c>
      <c r="S36" s="29"/>
      <c r="T36" s="29"/>
      <c r="U36" s="29"/>
    </row>
    <row r="37" spans="1:21" s="41" customFormat="1" x14ac:dyDescent="0.2">
      <c r="A37" s="217">
        <f t="shared" ref="A37:B37" si="63">A15</f>
        <v>0</v>
      </c>
      <c r="B37" s="47">
        <f t="shared" si="63"/>
        <v>0</v>
      </c>
      <c r="C37" s="30">
        <f t="shared" si="51"/>
        <v>0</v>
      </c>
      <c r="D37" s="172">
        <v>0.28499999999999998</v>
      </c>
      <c r="E37" s="186">
        <f t="shared" si="45"/>
        <v>0</v>
      </c>
      <c r="F37" s="180">
        <f t="shared" si="52"/>
        <v>0</v>
      </c>
      <c r="G37" s="172">
        <f t="shared" si="53"/>
        <v>0.28499999999999998</v>
      </c>
      <c r="H37" s="186">
        <f t="shared" si="37"/>
        <v>0</v>
      </c>
      <c r="I37" s="180">
        <f t="shared" si="54"/>
        <v>0</v>
      </c>
      <c r="J37" s="172">
        <f t="shared" si="55"/>
        <v>0.28499999999999998</v>
      </c>
      <c r="K37" s="186">
        <f t="shared" si="39"/>
        <v>0</v>
      </c>
      <c r="L37" s="180">
        <f t="shared" si="56"/>
        <v>0</v>
      </c>
      <c r="M37" s="172">
        <f t="shared" si="57"/>
        <v>0.28499999999999998</v>
      </c>
      <c r="N37" s="186">
        <f t="shared" si="41"/>
        <v>0</v>
      </c>
      <c r="O37" s="180">
        <f t="shared" si="58"/>
        <v>0</v>
      </c>
      <c r="P37" s="172">
        <f t="shared" si="59"/>
        <v>0.28499999999999998</v>
      </c>
      <c r="Q37" s="186">
        <f t="shared" si="43"/>
        <v>0</v>
      </c>
      <c r="R37" s="205">
        <f t="shared" si="60"/>
        <v>0</v>
      </c>
      <c r="S37" s="29"/>
      <c r="T37" s="29"/>
      <c r="U37" s="29"/>
    </row>
    <row r="38" spans="1:21" s="41" customFormat="1" x14ac:dyDescent="0.2">
      <c r="A38" s="217">
        <f t="shared" ref="A38:B38" si="64">A16</f>
        <v>0</v>
      </c>
      <c r="B38" s="47">
        <f t="shared" si="64"/>
        <v>0</v>
      </c>
      <c r="C38" s="30">
        <f t="shared" si="51"/>
        <v>0</v>
      </c>
      <c r="D38" s="172">
        <v>0.28499999999999998</v>
      </c>
      <c r="E38" s="186">
        <f t="shared" si="45"/>
        <v>0</v>
      </c>
      <c r="F38" s="180">
        <f t="shared" si="52"/>
        <v>0</v>
      </c>
      <c r="G38" s="172">
        <f t="shared" si="53"/>
        <v>0.28499999999999998</v>
      </c>
      <c r="H38" s="186">
        <f t="shared" si="37"/>
        <v>0</v>
      </c>
      <c r="I38" s="180">
        <f t="shared" si="54"/>
        <v>0</v>
      </c>
      <c r="J38" s="172">
        <f t="shared" si="55"/>
        <v>0.28499999999999998</v>
      </c>
      <c r="K38" s="186">
        <f t="shared" si="39"/>
        <v>0</v>
      </c>
      <c r="L38" s="180">
        <f t="shared" si="56"/>
        <v>0</v>
      </c>
      <c r="M38" s="172">
        <f t="shared" si="57"/>
        <v>0.28499999999999998</v>
      </c>
      <c r="N38" s="186">
        <f t="shared" si="41"/>
        <v>0</v>
      </c>
      <c r="O38" s="180">
        <f t="shared" si="58"/>
        <v>0</v>
      </c>
      <c r="P38" s="172">
        <f t="shared" si="59"/>
        <v>0.28499999999999998</v>
      </c>
      <c r="Q38" s="186">
        <f t="shared" si="43"/>
        <v>0</v>
      </c>
      <c r="R38" s="205">
        <f t="shared" si="60"/>
        <v>0</v>
      </c>
      <c r="S38" s="29"/>
      <c r="T38" s="29"/>
      <c r="U38" s="29"/>
    </row>
    <row r="39" spans="1:21" s="41" customFormat="1" x14ac:dyDescent="0.2">
      <c r="A39" s="217">
        <f t="shared" ref="A39:B39" si="65">A17</f>
        <v>0</v>
      </c>
      <c r="B39" s="47">
        <f t="shared" si="65"/>
        <v>0</v>
      </c>
      <c r="C39" s="30">
        <f t="shared" si="51"/>
        <v>0</v>
      </c>
      <c r="D39" s="172">
        <v>0.28499999999999998</v>
      </c>
      <c r="E39" s="186">
        <f t="shared" si="45"/>
        <v>0</v>
      </c>
      <c r="F39" s="180">
        <f t="shared" si="52"/>
        <v>0</v>
      </c>
      <c r="G39" s="172">
        <f t="shared" si="53"/>
        <v>0.28499999999999998</v>
      </c>
      <c r="H39" s="186">
        <f t="shared" si="37"/>
        <v>0</v>
      </c>
      <c r="I39" s="180">
        <f t="shared" si="54"/>
        <v>0</v>
      </c>
      <c r="J39" s="172">
        <f t="shared" si="55"/>
        <v>0.28499999999999998</v>
      </c>
      <c r="K39" s="186">
        <f t="shared" si="39"/>
        <v>0</v>
      </c>
      <c r="L39" s="180">
        <f t="shared" si="56"/>
        <v>0</v>
      </c>
      <c r="M39" s="172">
        <f t="shared" si="57"/>
        <v>0.28499999999999998</v>
      </c>
      <c r="N39" s="186">
        <f t="shared" si="41"/>
        <v>0</v>
      </c>
      <c r="O39" s="180">
        <f t="shared" si="58"/>
        <v>0</v>
      </c>
      <c r="P39" s="172">
        <f t="shared" si="59"/>
        <v>0.28499999999999998</v>
      </c>
      <c r="Q39" s="186">
        <f t="shared" si="43"/>
        <v>0</v>
      </c>
      <c r="R39" s="205">
        <f t="shared" si="60"/>
        <v>0</v>
      </c>
      <c r="S39" s="29"/>
      <c r="T39" s="29"/>
      <c r="U39" s="29"/>
    </row>
    <row r="40" spans="1:21" s="41" customFormat="1" x14ac:dyDescent="0.2">
      <c r="A40" s="217">
        <f t="shared" ref="A40:B40" si="66">A18</f>
        <v>0</v>
      </c>
      <c r="B40" s="47">
        <f t="shared" si="66"/>
        <v>0</v>
      </c>
      <c r="C40" s="30">
        <f t="shared" si="51"/>
        <v>0</v>
      </c>
      <c r="D40" s="172">
        <v>0.28499999999999998</v>
      </c>
      <c r="E40" s="186">
        <f t="shared" si="45"/>
        <v>0</v>
      </c>
      <c r="F40" s="180">
        <f t="shared" si="52"/>
        <v>0</v>
      </c>
      <c r="G40" s="172">
        <f t="shared" si="53"/>
        <v>0.28499999999999998</v>
      </c>
      <c r="H40" s="186">
        <f t="shared" si="37"/>
        <v>0</v>
      </c>
      <c r="I40" s="180">
        <f t="shared" si="54"/>
        <v>0</v>
      </c>
      <c r="J40" s="172">
        <f t="shared" si="55"/>
        <v>0.28499999999999998</v>
      </c>
      <c r="K40" s="186">
        <f t="shared" si="39"/>
        <v>0</v>
      </c>
      <c r="L40" s="180">
        <f t="shared" si="56"/>
        <v>0</v>
      </c>
      <c r="M40" s="172">
        <f t="shared" si="57"/>
        <v>0.28499999999999998</v>
      </c>
      <c r="N40" s="186">
        <f t="shared" si="41"/>
        <v>0</v>
      </c>
      <c r="O40" s="180">
        <f t="shared" si="58"/>
        <v>0</v>
      </c>
      <c r="P40" s="172">
        <f t="shared" si="59"/>
        <v>0.28499999999999998</v>
      </c>
      <c r="Q40" s="186">
        <f t="shared" si="43"/>
        <v>0</v>
      </c>
      <c r="R40" s="205">
        <f t="shared" si="60"/>
        <v>0</v>
      </c>
      <c r="S40" s="29"/>
      <c r="T40" s="29"/>
      <c r="U40" s="29"/>
    </row>
    <row r="41" spans="1:21" s="41" customFormat="1" x14ac:dyDescent="0.2">
      <c r="A41" s="217">
        <f t="shared" ref="A41:B41" si="67">A19</f>
        <v>0</v>
      </c>
      <c r="B41" s="47">
        <f t="shared" si="67"/>
        <v>0</v>
      </c>
      <c r="C41" s="30">
        <f t="shared" si="51"/>
        <v>0</v>
      </c>
      <c r="D41" s="172">
        <v>0.28499999999999998</v>
      </c>
      <c r="E41" s="186">
        <f t="shared" si="45"/>
        <v>0</v>
      </c>
      <c r="F41" s="180">
        <f t="shared" si="52"/>
        <v>0</v>
      </c>
      <c r="G41" s="172">
        <f t="shared" si="53"/>
        <v>0.28499999999999998</v>
      </c>
      <c r="H41" s="186">
        <f t="shared" si="37"/>
        <v>0</v>
      </c>
      <c r="I41" s="180">
        <f t="shared" si="54"/>
        <v>0</v>
      </c>
      <c r="J41" s="172">
        <f t="shared" si="55"/>
        <v>0.28499999999999998</v>
      </c>
      <c r="K41" s="186">
        <f t="shared" si="39"/>
        <v>0</v>
      </c>
      <c r="L41" s="180">
        <f t="shared" si="56"/>
        <v>0</v>
      </c>
      <c r="M41" s="172">
        <f t="shared" si="57"/>
        <v>0.28499999999999998</v>
      </c>
      <c r="N41" s="186">
        <f t="shared" si="41"/>
        <v>0</v>
      </c>
      <c r="O41" s="180">
        <f t="shared" si="58"/>
        <v>0</v>
      </c>
      <c r="P41" s="172">
        <f t="shared" si="59"/>
        <v>0.28499999999999998</v>
      </c>
      <c r="Q41" s="186">
        <f t="shared" si="43"/>
        <v>0</v>
      </c>
      <c r="R41" s="205">
        <f t="shared" si="60"/>
        <v>0</v>
      </c>
      <c r="S41" s="29"/>
      <c r="T41" s="29"/>
      <c r="U41" s="29"/>
    </row>
    <row r="42" spans="1:21" s="41" customFormat="1" x14ac:dyDescent="0.2">
      <c r="A42" s="217">
        <f t="shared" ref="A42:B42" si="68">A20</f>
        <v>0</v>
      </c>
      <c r="B42" s="47">
        <f t="shared" si="68"/>
        <v>0</v>
      </c>
      <c r="C42" s="30">
        <f t="shared" si="51"/>
        <v>0</v>
      </c>
      <c r="D42" s="172">
        <v>0.28499999999999998</v>
      </c>
      <c r="E42" s="186">
        <f t="shared" si="45"/>
        <v>0</v>
      </c>
      <c r="F42" s="180">
        <f t="shared" si="52"/>
        <v>0</v>
      </c>
      <c r="G42" s="172">
        <f t="shared" si="53"/>
        <v>0.28499999999999998</v>
      </c>
      <c r="H42" s="186">
        <f t="shared" si="37"/>
        <v>0</v>
      </c>
      <c r="I42" s="180">
        <f t="shared" si="54"/>
        <v>0</v>
      </c>
      <c r="J42" s="172">
        <f t="shared" si="55"/>
        <v>0.28499999999999998</v>
      </c>
      <c r="K42" s="186">
        <f t="shared" si="39"/>
        <v>0</v>
      </c>
      <c r="L42" s="180">
        <f t="shared" si="56"/>
        <v>0</v>
      </c>
      <c r="M42" s="172">
        <f t="shared" si="57"/>
        <v>0.28499999999999998</v>
      </c>
      <c r="N42" s="186">
        <f t="shared" si="41"/>
        <v>0</v>
      </c>
      <c r="O42" s="180">
        <f t="shared" si="58"/>
        <v>0</v>
      </c>
      <c r="P42" s="172">
        <f t="shared" si="59"/>
        <v>0.28499999999999998</v>
      </c>
      <c r="Q42" s="186">
        <f t="shared" si="43"/>
        <v>0</v>
      </c>
      <c r="R42" s="205">
        <f t="shared" si="60"/>
        <v>0</v>
      </c>
      <c r="S42" s="29"/>
      <c r="T42" s="29"/>
      <c r="U42" s="29"/>
    </row>
    <row r="43" spans="1:21" s="41" customFormat="1" x14ac:dyDescent="0.2">
      <c r="A43" s="217">
        <f t="shared" ref="A43:B43" si="69">A21</f>
        <v>0</v>
      </c>
      <c r="B43" s="47">
        <f t="shared" si="69"/>
        <v>0</v>
      </c>
      <c r="C43" s="30">
        <f t="shared" si="51"/>
        <v>0</v>
      </c>
      <c r="D43" s="172">
        <v>0.28499999999999998</v>
      </c>
      <c r="E43" s="186">
        <f t="shared" si="45"/>
        <v>0</v>
      </c>
      <c r="F43" s="180">
        <f t="shared" si="52"/>
        <v>0</v>
      </c>
      <c r="G43" s="172">
        <f t="shared" si="53"/>
        <v>0.28499999999999998</v>
      </c>
      <c r="H43" s="186">
        <f t="shared" si="37"/>
        <v>0</v>
      </c>
      <c r="I43" s="180">
        <f t="shared" si="54"/>
        <v>0</v>
      </c>
      <c r="J43" s="172">
        <f t="shared" si="55"/>
        <v>0.28499999999999998</v>
      </c>
      <c r="K43" s="186">
        <f t="shared" si="39"/>
        <v>0</v>
      </c>
      <c r="L43" s="180">
        <f t="shared" si="56"/>
        <v>0</v>
      </c>
      <c r="M43" s="172">
        <f t="shared" si="57"/>
        <v>0.28499999999999998</v>
      </c>
      <c r="N43" s="186">
        <f t="shared" si="41"/>
        <v>0</v>
      </c>
      <c r="O43" s="180">
        <f t="shared" si="58"/>
        <v>0</v>
      </c>
      <c r="P43" s="172">
        <f t="shared" si="59"/>
        <v>0.28499999999999998</v>
      </c>
      <c r="Q43" s="186">
        <f t="shared" si="43"/>
        <v>0</v>
      </c>
      <c r="R43" s="205">
        <f t="shared" si="60"/>
        <v>0</v>
      </c>
      <c r="S43" s="29"/>
      <c r="T43" s="29"/>
      <c r="U43" s="29"/>
    </row>
    <row r="44" spans="1:21" s="41" customFormat="1" x14ac:dyDescent="0.2">
      <c r="A44" s="217">
        <f t="shared" ref="A44:B44" si="70">A22</f>
        <v>0</v>
      </c>
      <c r="B44" s="47">
        <f t="shared" si="70"/>
        <v>0</v>
      </c>
      <c r="C44" s="30">
        <f t="shared" si="51"/>
        <v>0</v>
      </c>
      <c r="D44" s="172">
        <v>0.28499999999999998</v>
      </c>
      <c r="E44" s="186">
        <f t="shared" si="45"/>
        <v>0</v>
      </c>
      <c r="F44" s="180">
        <f t="shared" si="52"/>
        <v>0</v>
      </c>
      <c r="G44" s="172">
        <f t="shared" si="53"/>
        <v>0.28499999999999998</v>
      </c>
      <c r="H44" s="186">
        <f t="shared" si="37"/>
        <v>0</v>
      </c>
      <c r="I44" s="180">
        <f t="shared" si="54"/>
        <v>0</v>
      </c>
      <c r="J44" s="172">
        <f t="shared" si="55"/>
        <v>0.28499999999999998</v>
      </c>
      <c r="K44" s="186">
        <f t="shared" si="39"/>
        <v>0</v>
      </c>
      <c r="L44" s="180">
        <f t="shared" si="56"/>
        <v>0</v>
      </c>
      <c r="M44" s="172">
        <f t="shared" si="57"/>
        <v>0.28499999999999998</v>
      </c>
      <c r="N44" s="186">
        <f t="shared" si="41"/>
        <v>0</v>
      </c>
      <c r="O44" s="180">
        <f t="shared" si="58"/>
        <v>0</v>
      </c>
      <c r="P44" s="172">
        <f t="shared" si="59"/>
        <v>0.28499999999999998</v>
      </c>
      <c r="Q44" s="186">
        <f t="shared" si="43"/>
        <v>0</v>
      </c>
      <c r="R44" s="205">
        <f t="shared" si="60"/>
        <v>0</v>
      </c>
      <c r="S44" s="29"/>
      <c r="T44" s="29"/>
      <c r="U44" s="29"/>
    </row>
    <row r="45" spans="1:21" s="41" customFormat="1" x14ac:dyDescent="0.2">
      <c r="A45" s="217">
        <f t="shared" ref="A45:B45" si="71">A23</f>
        <v>0</v>
      </c>
      <c r="B45" s="47">
        <f t="shared" si="71"/>
        <v>0</v>
      </c>
      <c r="C45" s="30">
        <f t="shared" si="51"/>
        <v>0</v>
      </c>
      <c r="D45" s="172">
        <v>0.28499999999999998</v>
      </c>
      <c r="E45" s="186">
        <f t="shared" si="45"/>
        <v>0</v>
      </c>
      <c r="F45" s="180">
        <f t="shared" si="52"/>
        <v>0</v>
      </c>
      <c r="G45" s="172">
        <f t="shared" si="53"/>
        <v>0.28499999999999998</v>
      </c>
      <c r="H45" s="186">
        <f t="shared" si="37"/>
        <v>0</v>
      </c>
      <c r="I45" s="180">
        <f t="shared" si="54"/>
        <v>0</v>
      </c>
      <c r="J45" s="172">
        <f t="shared" si="55"/>
        <v>0.28499999999999998</v>
      </c>
      <c r="K45" s="186">
        <f t="shared" si="39"/>
        <v>0</v>
      </c>
      <c r="L45" s="180">
        <f t="shared" si="56"/>
        <v>0</v>
      </c>
      <c r="M45" s="172">
        <f t="shared" si="57"/>
        <v>0.28499999999999998</v>
      </c>
      <c r="N45" s="186">
        <f t="shared" si="41"/>
        <v>0</v>
      </c>
      <c r="O45" s="180">
        <f t="shared" si="58"/>
        <v>0</v>
      </c>
      <c r="P45" s="172">
        <f t="shared" si="59"/>
        <v>0.28499999999999998</v>
      </c>
      <c r="Q45" s="186">
        <f t="shared" si="43"/>
        <v>0</v>
      </c>
      <c r="R45" s="205">
        <f t="shared" si="60"/>
        <v>0</v>
      </c>
      <c r="S45" s="29"/>
      <c r="T45" s="29"/>
      <c r="U45" s="29"/>
    </row>
    <row r="46" spans="1:21" s="41" customFormat="1" x14ac:dyDescent="0.2">
      <c r="A46" s="217">
        <f t="shared" ref="A46:B46" si="72">A24</f>
        <v>0</v>
      </c>
      <c r="B46" s="47">
        <f t="shared" si="72"/>
        <v>0</v>
      </c>
      <c r="C46" s="30">
        <f t="shared" si="51"/>
        <v>0</v>
      </c>
      <c r="D46" s="172">
        <v>0.28499999999999998</v>
      </c>
      <c r="E46" s="186">
        <f t="shared" si="45"/>
        <v>0</v>
      </c>
      <c r="F46" s="180">
        <f t="shared" si="52"/>
        <v>0</v>
      </c>
      <c r="G46" s="172">
        <f t="shared" si="53"/>
        <v>0.28499999999999998</v>
      </c>
      <c r="H46" s="186">
        <f t="shared" si="37"/>
        <v>0</v>
      </c>
      <c r="I46" s="180">
        <f t="shared" si="54"/>
        <v>0</v>
      </c>
      <c r="J46" s="172">
        <f t="shared" si="55"/>
        <v>0.28499999999999998</v>
      </c>
      <c r="K46" s="186">
        <f t="shared" si="39"/>
        <v>0</v>
      </c>
      <c r="L46" s="180">
        <f t="shared" si="56"/>
        <v>0</v>
      </c>
      <c r="M46" s="172">
        <f t="shared" si="57"/>
        <v>0.28499999999999998</v>
      </c>
      <c r="N46" s="186">
        <f t="shared" si="41"/>
        <v>0</v>
      </c>
      <c r="O46" s="180">
        <f t="shared" si="58"/>
        <v>0</v>
      </c>
      <c r="P46" s="172">
        <f t="shared" si="59"/>
        <v>0.28499999999999998</v>
      </c>
      <c r="Q46" s="186">
        <f t="shared" si="43"/>
        <v>0</v>
      </c>
      <c r="R46" s="205">
        <f t="shared" si="60"/>
        <v>0</v>
      </c>
      <c r="S46" s="29"/>
      <c r="T46" s="29"/>
      <c r="U46" s="29"/>
    </row>
    <row r="47" spans="1:21" s="41" customFormat="1" x14ac:dyDescent="0.2">
      <c r="A47" s="217">
        <f t="shared" ref="A47:B47" si="73">A25</f>
        <v>0</v>
      </c>
      <c r="B47" s="47">
        <f t="shared" si="73"/>
        <v>0</v>
      </c>
      <c r="C47" s="30">
        <f t="shared" si="51"/>
        <v>0</v>
      </c>
      <c r="D47" s="172">
        <v>0.28499999999999998</v>
      </c>
      <c r="E47" s="186">
        <f t="shared" si="45"/>
        <v>0</v>
      </c>
      <c r="F47" s="180">
        <f t="shared" si="52"/>
        <v>0</v>
      </c>
      <c r="G47" s="172">
        <f t="shared" si="53"/>
        <v>0.28499999999999998</v>
      </c>
      <c r="H47" s="186">
        <f t="shared" si="37"/>
        <v>0</v>
      </c>
      <c r="I47" s="180">
        <f t="shared" si="54"/>
        <v>0</v>
      </c>
      <c r="J47" s="172">
        <f t="shared" si="55"/>
        <v>0.28499999999999998</v>
      </c>
      <c r="K47" s="186">
        <f t="shared" si="39"/>
        <v>0</v>
      </c>
      <c r="L47" s="180">
        <f t="shared" si="56"/>
        <v>0</v>
      </c>
      <c r="M47" s="172">
        <f t="shared" si="57"/>
        <v>0.28499999999999998</v>
      </c>
      <c r="N47" s="186">
        <f t="shared" si="41"/>
        <v>0</v>
      </c>
      <c r="O47" s="180">
        <f t="shared" si="58"/>
        <v>0</v>
      </c>
      <c r="P47" s="172">
        <f t="shared" si="59"/>
        <v>0.28499999999999998</v>
      </c>
      <c r="Q47" s="186">
        <f t="shared" si="43"/>
        <v>0</v>
      </c>
      <c r="R47" s="205">
        <f t="shared" si="60"/>
        <v>0</v>
      </c>
      <c r="S47" s="29"/>
      <c r="T47" s="29"/>
      <c r="U47" s="29"/>
    </row>
    <row r="48" spans="1:21" s="41" customFormat="1" x14ac:dyDescent="0.2">
      <c r="A48" s="217">
        <f t="shared" ref="A48:B48" si="74">A26</f>
        <v>0</v>
      </c>
      <c r="B48" s="47">
        <f t="shared" si="74"/>
        <v>0</v>
      </c>
      <c r="C48" s="30">
        <f t="shared" si="51"/>
        <v>0</v>
      </c>
      <c r="D48" s="172">
        <v>0.28499999999999998</v>
      </c>
      <c r="E48" s="186">
        <f t="shared" si="45"/>
        <v>0</v>
      </c>
      <c r="F48" s="180">
        <f t="shared" si="52"/>
        <v>0</v>
      </c>
      <c r="G48" s="172">
        <f t="shared" si="53"/>
        <v>0.28499999999999998</v>
      </c>
      <c r="H48" s="186">
        <f t="shared" si="37"/>
        <v>0</v>
      </c>
      <c r="I48" s="180">
        <f t="shared" si="54"/>
        <v>0</v>
      </c>
      <c r="J48" s="172">
        <f t="shared" si="55"/>
        <v>0.28499999999999998</v>
      </c>
      <c r="K48" s="186">
        <f t="shared" si="39"/>
        <v>0</v>
      </c>
      <c r="L48" s="180">
        <f t="shared" si="56"/>
        <v>0</v>
      </c>
      <c r="M48" s="172">
        <f t="shared" si="57"/>
        <v>0.28499999999999998</v>
      </c>
      <c r="N48" s="186">
        <f t="shared" si="41"/>
        <v>0</v>
      </c>
      <c r="O48" s="180">
        <f t="shared" si="58"/>
        <v>0</v>
      </c>
      <c r="P48" s="172">
        <f t="shared" si="59"/>
        <v>0.28499999999999998</v>
      </c>
      <c r="Q48" s="186">
        <f t="shared" si="43"/>
        <v>0</v>
      </c>
      <c r="R48" s="205">
        <f t="shared" si="60"/>
        <v>0</v>
      </c>
      <c r="S48" s="29"/>
      <c r="T48" s="29"/>
      <c r="U48" s="29"/>
    </row>
    <row r="49" spans="1:21" s="41" customFormat="1" x14ac:dyDescent="0.2">
      <c r="A49" s="217">
        <f t="shared" ref="A49:B49" si="75">A27</f>
        <v>0</v>
      </c>
      <c r="B49" s="47">
        <f t="shared" si="75"/>
        <v>0</v>
      </c>
      <c r="C49" s="30">
        <f t="shared" si="51"/>
        <v>0</v>
      </c>
      <c r="D49" s="172">
        <v>0.28499999999999998</v>
      </c>
      <c r="E49" s="186">
        <f t="shared" si="45"/>
        <v>0</v>
      </c>
      <c r="F49" s="180">
        <f t="shared" si="52"/>
        <v>0</v>
      </c>
      <c r="G49" s="172">
        <f t="shared" si="53"/>
        <v>0.28499999999999998</v>
      </c>
      <c r="H49" s="186">
        <f t="shared" si="37"/>
        <v>0</v>
      </c>
      <c r="I49" s="180">
        <f t="shared" si="54"/>
        <v>0</v>
      </c>
      <c r="J49" s="172">
        <f t="shared" si="55"/>
        <v>0.28499999999999998</v>
      </c>
      <c r="K49" s="186">
        <f t="shared" si="39"/>
        <v>0</v>
      </c>
      <c r="L49" s="180">
        <f t="shared" si="56"/>
        <v>0</v>
      </c>
      <c r="M49" s="172">
        <f t="shared" si="57"/>
        <v>0.28499999999999998</v>
      </c>
      <c r="N49" s="186">
        <f t="shared" si="41"/>
        <v>0</v>
      </c>
      <c r="O49" s="180">
        <f t="shared" si="58"/>
        <v>0</v>
      </c>
      <c r="P49" s="172">
        <f t="shared" si="59"/>
        <v>0.28499999999999998</v>
      </c>
      <c r="Q49" s="186">
        <f t="shared" si="43"/>
        <v>0</v>
      </c>
      <c r="R49" s="205">
        <f t="shared" si="60"/>
        <v>0</v>
      </c>
      <c r="S49" s="29"/>
      <c r="T49" s="29"/>
      <c r="U49" s="29"/>
    </row>
    <row r="50" spans="1:21" s="39" customFormat="1" x14ac:dyDescent="0.2">
      <c r="A50" s="256" t="s">
        <v>30</v>
      </c>
      <c r="B50" s="257"/>
      <c r="C50" s="257"/>
      <c r="D50" s="258"/>
      <c r="E50" s="190">
        <f>SUM(E31:E49)</f>
        <v>5699.9999999999991</v>
      </c>
      <c r="F50" s="181"/>
      <c r="G50" s="203"/>
      <c r="H50" s="190">
        <f>SUM(H31:H49)</f>
        <v>5870.9999999999991</v>
      </c>
      <c r="I50" s="181"/>
      <c r="J50" s="203"/>
      <c r="K50" s="190">
        <f>SUM(K31:K49)</f>
        <v>6047.1299999999992</v>
      </c>
      <c r="L50" s="181"/>
      <c r="M50" s="203"/>
      <c r="N50" s="190">
        <f>SUM(N31:N49)</f>
        <v>6228.5438999999997</v>
      </c>
      <c r="O50" s="181"/>
      <c r="P50" s="203"/>
      <c r="Q50" s="190">
        <f>SUM(Q31:Q49)</f>
        <v>6415.4002170000003</v>
      </c>
      <c r="R50" s="207">
        <f t="shared" si="44"/>
        <v>30262.074116999996</v>
      </c>
      <c r="S50" s="27"/>
      <c r="T50" s="27"/>
      <c r="U50" s="27"/>
    </row>
    <row r="51" spans="1:21" s="41" customFormat="1" ht="13.5" thickBot="1" x14ac:dyDescent="0.25">
      <c r="A51" s="253" t="s">
        <v>10</v>
      </c>
      <c r="B51" s="254"/>
      <c r="C51" s="254"/>
      <c r="D51" s="255"/>
      <c r="E51" s="187">
        <f>SUM(E28,E50)</f>
        <v>25700</v>
      </c>
      <c r="F51" s="182"/>
      <c r="G51" s="204"/>
      <c r="H51" s="187">
        <f>SUM(H28,H50)</f>
        <v>26471</v>
      </c>
      <c r="I51" s="182"/>
      <c r="J51" s="204"/>
      <c r="K51" s="187">
        <f>SUM(K28,K50)</f>
        <v>27265.129999999997</v>
      </c>
      <c r="L51" s="182"/>
      <c r="M51" s="204"/>
      <c r="N51" s="187">
        <f>SUM(N28,N50)</f>
        <v>28083.083900000001</v>
      </c>
      <c r="O51" s="182"/>
      <c r="P51" s="204"/>
      <c r="Q51" s="187">
        <f>SUM(Q28,Q50)</f>
        <v>28925.576417000004</v>
      </c>
      <c r="R51" s="208">
        <f t="shared" si="44"/>
        <v>136444.79031700001</v>
      </c>
      <c r="S51" s="29"/>
      <c r="T51" s="29"/>
      <c r="U51" s="29"/>
    </row>
    <row r="52" spans="1:21" s="41" customFormat="1" ht="14.25" x14ac:dyDescent="0.25">
      <c r="A52" s="251" t="s">
        <v>87</v>
      </c>
      <c r="B52" s="252"/>
      <c r="C52" s="252"/>
      <c r="D52" s="252"/>
      <c r="E52" s="191"/>
      <c r="F52" s="161"/>
      <c r="G52" s="161"/>
      <c r="H52" s="191"/>
      <c r="I52" s="161"/>
      <c r="J52" s="161"/>
      <c r="K52" s="191"/>
      <c r="L52" s="161"/>
      <c r="M52" s="161"/>
      <c r="N52" s="191"/>
      <c r="O52" s="161"/>
      <c r="P52" s="161"/>
      <c r="Q52" s="191"/>
      <c r="R52" s="191"/>
      <c r="S52" s="29"/>
      <c r="T52" s="29"/>
      <c r="U52" s="29"/>
    </row>
    <row r="53" spans="1:21" s="39" customFormat="1" x14ac:dyDescent="0.2">
      <c r="A53" s="226" t="s">
        <v>120</v>
      </c>
      <c r="B53" s="259"/>
      <c r="C53" s="259"/>
      <c r="D53" s="259"/>
      <c r="E53" s="192"/>
      <c r="F53" s="49"/>
      <c r="G53" s="52"/>
      <c r="H53" s="192"/>
      <c r="I53" s="49"/>
      <c r="J53" s="52"/>
      <c r="K53" s="192"/>
      <c r="L53" s="49"/>
      <c r="M53" s="52"/>
      <c r="N53" s="192"/>
      <c r="O53" s="49"/>
      <c r="P53" s="52"/>
      <c r="Q53" s="192"/>
      <c r="R53" s="209">
        <f t="shared" si="44"/>
        <v>0</v>
      </c>
      <c r="S53" s="27"/>
      <c r="T53" s="27"/>
      <c r="U53" s="27"/>
    </row>
    <row r="54" spans="1:21" s="39" customFormat="1" x14ac:dyDescent="0.2">
      <c r="A54" s="226" t="s">
        <v>121</v>
      </c>
      <c r="B54" s="259"/>
      <c r="C54" s="259"/>
      <c r="D54" s="259"/>
      <c r="E54" s="193"/>
      <c r="F54" s="49"/>
      <c r="G54" s="52"/>
      <c r="H54" s="193"/>
      <c r="I54" s="49"/>
      <c r="J54" s="52"/>
      <c r="K54" s="193"/>
      <c r="L54" s="49"/>
      <c r="M54" s="52"/>
      <c r="N54" s="193"/>
      <c r="O54" s="49"/>
      <c r="P54" s="52"/>
      <c r="Q54" s="193"/>
      <c r="R54" s="210">
        <f t="shared" si="44"/>
        <v>0</v>
      </c>
      <c r="S54" s="27"/>
      <c r="T54" s="27"/>
      <c r="U54" s="27"/>
    </row>
    <row r="55" spans="1:21" s="39" customFormat="1" x14ac:dyDescent="0.2">
      <c r="A55" s="226" t="s">
        <v>127</v>
      </c>
      <c r="B55" s="227"/>
      <c r="C55" s="227"/>
      <c r="D55" s="227"/>
      <c r="E55" s="193"/>
      <c r="F55" s="49"/>
      <c r="G55" s="52"/>
      <c r="H55" s="193"/>
      <c r="I55" s="49"/>
      <c r="J55" s="52"/>
      <c r="K55" s="193"/>
      <c r="L55" s="49"/>
      <c r="M55" s="52"/>
      <c r="N55" s="193"/>
      <c r="O55" s="49"/>
      <c r="P55" s="52"/>
      <c r="Q55" s="193"/>
      <c r="R55" s="210">
        <f t="shared" si="44"/>
        <v>0</v>
      </c>
      <c r="S55" s="27"/>
      <c r="T55" s="27"/>
      <c r="U55" s="27"/>
    </row>
    <row r="56" spans="1:21" s="39" customFormat="1" x14ac:dyDescent="0.2">
      <c r="A56" s="226"/>
      <c r="B56" s="227"/>
      <c r="C56" s="227"/>
      <c r="D56" s="227"/>
      <c r="E56" s="193"/>
      <c r="F56" s="49"/>
      <c r="G56" s="52"/>
      <c r="H56" s="193"/>
      <c r="I56" s="49"/>
      <c r="J56" s="52"/>
      <c r="K56" s="193"/>
      <c r="L56" s="49"/>
      <c r="M56" s="52"/>
      <c r="N56" s="193"/>
      <c r="O56" s="49"/>
      <c r="P56" s="52"/>
      <c r="Q56" s="193"/>
      <c r="R56" s="210">
        <f t="shared" si="44"/>
        <v>0</v>
      </c>
      <c r="S56" s="27"/>
      <c r="T56" s="27"/>
      <c r="U56" s="27"/>
    </row>
    <row r="57" spans="1:21" s="39" customFormat="1" ht="13.5" thickBot="1" x14ac:dyDescent="0.25">
      <c r="A57" s="226"/>
      <c r="B57" s="227"/>
      <c r="C57" s="227"/>
      <c r="D57" s="227"/>
      <c r="E57" s="194"/>
      <c r="F57" s="49"/>
      <c r="G57" s="52"/>
      <c r="H57" s="194"/>
      <c r="I57" s="49"/>
      <c r="J57" s="52"/>
      <c r="K57" s="194"/>
      <c r="L57" s="49"/>
      <c r="M57" s="52"/>
      <c r="N57" s="194"/>
      <c r="O57" s="49"/>
      <c r="P57" s="52"/>
      <c r="Q57" s="194"/>
      <c r="R57" s="211">
        <f t="shared" si="44"/>
        <v>0</v>
      </c>
      <c r="S57" s="27"/>
      <c r="T57" s="27"/>
      <c r="U57" s="27"/>
    </row>
    <row r="58" spans="1:21" s="39" customFormat="1" ht="13.5" thickBot="1" x14ac:dyDescent="0.25">
      <c r="A58" s="234" t="s">
        <v>122</v>
      </c>
      <c r="B58" s="235" t="s">
        <v>37</v>
      </c>
      <c r="C58" s="235"/>
      <c r="D58" s="235"/>
      <c r="E58" s="195">
        <f>SUM(E53:E57)</f>
        <v>0</v>
      </c>
      <c r="F58" s="141"/>
      <c r="G58" s="142"/>
      <c r="H58" s="195">
        <f>SUM(H53:H57)</f>
        <v>0</v>
      </c>
      <c r="I58" s="141"/>
      <c r="J58" s="142"/>
      <c r="K58" s="195">
        <f>SUM(K53:K57)</f>
        <v>0</v>
      </c>
      <c r="L58" s="141"/>
      <c r="M58" s="142"/>
      <c r="N58" s="195">
        <f>SUM(N53:N57)</f>
        <v>0</v>
      </c>
      <c r="O58" s="141"/>
      <c r="P58" s="142"/>
      <c r="Q58" s="195">
        <f>SUM(Q53:Q57)</f>
        <v>0</v>
      </c>
      <c r="R58" s="195">
        <f t="shared" si="44"/>
        <v>0</v>
      </c>
      <c r="S58" s="27"/>
      <c r="T58" s="27"/>
      <c r="U58" s="27"/>
    </row>
    <row r="59" spans="1:21" ht="14.25" x14ac:dyDescent="0.2">
      <c r="A59" s="236" t="s">
        <v>38</v>
      </c>
      <c r="B59" s="237" t="s">
        <v>38</v>
      </c>
      <c r="C59" s="237"/>
      <c r="D59" s="237"/>
      <c r="E59" s="196"/>
      <c r="F59" s="157"/>
      <c r="G59" s="157"/>
      <c r="H59" s="196"/>
      <c r="I59" s="157"/>
      <c r="J59" s="157"/>
      <c r="K59" s="196"/>
      <c r="L59" s="157"/>
      <c r="M59" s="157"/>
      <c r="N59" s="196"/>
      <c r="O59" s="157"/>
      <c r="P59" s="157"/>
      <c r="Q59" s="196"/>
      <c r="R59" s="196"/>
      <c r="S59" s="26"/>
      <c r="T59" s="26"/>
      <c r="U59" s="26"/>
    </row>
    <row r="60" spans="1:21" s="39" customFormat="1" x14ac:dyDescent="0.2">
      <c r="A60" s="226"/>
      <c r="B60" s="227"/>
      <c r="C60" s="227"/>
      <c r="D60" s="227"/>
      <c r="E60" s="193"/>
      <c r="F60" s="49"/>
      <c r="G60" s="52"/>
      <c r="H60" s="193"/>
      <c r="I60" s="49"/>
      <c r="J60" s="52"/>
      <c r="K60" s="193"/>
      <c r="L60" s="49"/>
      <c r="M60" s="52"/>
      <c r="N60" s="193"/>
      <c r="O60" s="49"/>
      <c r="P60" s="52"/>
      <c r="Q60" s="193"/>
      <c r="R60" s="210">
        <f t="shared" si="44"/>
        <v>0</v>
      </c>
      <c r="S60" s="27"/>
      <c r="T60" s="27"/>
      <c r="U60" s="27"/>
    </row>
    <row r="61" spans="1:21" s="39" customFormat="1" x14ac:dyDescent="0.2">
      <c r="A61" s="226"/>
      <c r="B61" s="227"/>
      <c r="C61" s="227"/>
      <c r="D61" s="227"/>
      <c r="E61" s="193"/>
      <c r="F61" s="49"/>
      <c r="G61" s="52"/>
      <c r="H61" s="193"/>
      <c r="I61" s="49"/>
      <c r="J61" s="52"/>
      <c r="K61" s="193"/>
      <c r="L61" s="49"/>
      <c r="M61" s="52"/>
      <c r="N61" s="193"/>
      <c r="O61" s="49"/>
      <c r="P61" s="52"/>
      <c r="Q61" s="193"/>
      <c r="R61" s="210">
        <f t="shared" si="44"/>
        <v>0</v>
      </c>
      <c r="S61" s="27"/>
      <c r="T61" s="27"/>
      <c r="U61" s="27"/>
    </row>
    <row r="62" spans="1:21" s="39" customFormat="1" x14ac:dyDescent="0.2">
      <c r="A62" s="226"/>
      <c r="B62" s="227"/>
      <c r="C62" s="227"/>
      <c r="D62" s="227"/>
      <c r="E62" s="193"/>
      <c r="F62" s="49"/>
      <c r="G62" s="52"/>
      <c r="H62" s="193"/>
      <c r="I62" s="49"/>
      <c r="J62" s="52"/>
      <c r="K62" s="193"/>
      <c r="L62" s="49"/>
      <c r="M62" s="52"/>
      <c r="N62" s="193"/>
      <c r="O62" s="49"/>
      <c r="P62" s="52"/>
      <c r="Q62" s="193"/>
      <c r="R62" s="210">
        <f t="shared" si="44"/>
        <v>0</v>
      </c>
      <c r="S62" s="27"/>
      <c r="T62" s="27"/>
      <c r="U62" s="27"/>
    </row>
    <row r="63" spans="1:21" s="39" customFormat="1" x14ac:dyDescent="0.2">
      <c r="A63" s="226"/>
      <c r="B63" s="227"/>
      <c r="C63" s="227"/>
      <c r="D63" s="227"/>
      <c r="E63" s="193"/>
      <c r="F63" s="49"/>
      <c r="G63" s="52"/>
      <c r="H63" s="193"/>
      <c r="I63" s="49"/>
      <c r="J63" s="52"/>
      <c r="K63" s="193"/>
      <c r="L63" s="49"/>
      <c r="M63" s="52"/>
      <c r="N63" s="193"/>
      <c r="O63" s="49"/>
      <c r="P63" s="52"/>
      <c r="Q63" s="193"/>
      <c r="R63" s="210">
        <f t="shared" si="44"/>
        <v>0</v>
      </c>
      <c r="S63" s="51"/>
      <c r="T63" s="51"/>
      <c r="U63" s="51"/>
    </row>
    <row r="64" spans="1:21" s="39" customFormat="1" x14ac:dyDescent="0.2">
      <c r="A64" s="226"/>
      <c r="B64" s="227"/>
      <c r="C64" s="227"/>
      <c r="D64" s="227"/>
      <c r="E64" s="193"/>
      <c r="F64" s="49"/>
      <c r="G64" s="52"/>
      <c r="H64" s="193"/>
      <c r="I64" s="49"/>
      <c r="J64" s="52"/>
      <c r="K64" s="193"/>
      <c r="L64" s="49"/>
      <c r="M64" s="52"/>
      <c r="N64" s="193"/>
      <c r="O64" s="49"/>
      <c r="P64" s="52"/>
      <c r="Q64" s="193"/>
      <c r="R64" s="210">
        <f t="shared" si="44"/>
        <v>0</v>
      </c>
      <c r="S64" s="51"/>
      <c r="T64" s="51"/>
      <c r="U64" s="51"/>
    </row>
    <row r="65" spans="1:21" s="39" customFormat="1" x14ac:dyDescent="0.2">
      <c r="A65" s="226"/>
      <c r="B65" s="227"/>
      <c r="C65" s="227"/>
      <c r="D65" s="227"/>
      <c r="E65" s="193"/>
      <c r="F65" s="49"/>
      <c r="G65" s="52"/>
      <c r="H65" s="193"/>
      <c r="I65" s="49"/>
      <c r="J65" s="52"/>
      <c r="K65" s="193"/>
      <c r="L65" s="49"/>
      <c r="M65" s="52"/>
      <c r="N65" s="193"/>
      <c r="O65" s="49"/>
      <c r="P65" s="52"/>
      <c r="Q65" s="193"/>
      <c r="R65" s="210">
        <f t="shared" ref="R65:R67" si="76">SUM(E65,H65,K65,N65,Q65)</f>
        <v>0</v>
      </c>
      <c r="S65" s="132"/>
      <c r="T65" s="132"/>
      <c r="U65" s="132"/>
    </row>
    <row r="66" spans="1:21" s="39" customFormat="1" x14ac:dyDescent="0.2">
      <c r="A66" s="226"/>
      <c r="B66" s="227"/>
      <c r="C66" s="227"/>
      <c r="D66" s="227"/>
      <c r="E66" s="193"/>
      <c r="F66" s="49"/>
      <c r="G66" s="52"/>
      <c r="H66" s="193"/>
      <c r="I66" s="49"/>
      <c r="J66" s="52"/>
      <c r="K66" s="193"/>
      <c r="L66" s="49"/>
      <c r="M66" s="52"/>
      <c r="N66" s="193"/>
      <c r="O66" s="49"/>
      <c r="P66" s="52"/>
      <c r="Q66" s="193"/>
      <c r="R66" s="210">
        <f t="shared" si="76"/>
        <v>0</v>
      </c>
      <c r="S66" s="132"/>
      <c r="T66" s="132"/>
      <c r="U66" s="132"/>
    </row>
    <row r="67" spans="1:21" s="39" customFormat="1" x14ac:dyDescent="0.2">
      <c r="A67" s="226"/>
      <c r="B67" s="227"/>
      <c r="C67" s="227"/>
      <c r="D67" s="227"/>
      <c r="E67" s="193"/>
      <c r="F67" s="49"/>
      <c r="G67" s="52"/>
      <c r="H67" s="193"/>
      <c r="I67" s="49"/>
      <c r="J67" s="52"/>
      <c r="K67" s="193"/>
      <c r="L67" s="49"/>
      <c r="M67" s="52"/>
      <c r="N67" s="193"/>
      <c r="O67" s="49"/>
      <c r="P67" s="52"/>
      <c r="Q67" s="193"/>
      <c r="R67" s="210">
        <f t="shared" si="76"/>
        <v>0</v>
      </c>
      <c r="S67" s="132"/>
      <c r="T67" s="132"/>
      <c r="U67" s="132"/>
    </row>
    <row r="68" spans="1:21" s="39" customFormat="1" x14ac:dyDescent="0.2">
      <c r="A68" s="226"/>
      <c r="B68" s="227"/>
      <c r="C68" s="227"/>
      <c r="D68" s="227"/>
      <c r="E68" s="193"/>
      <c r="F68" s="49"/>
      <c r="G68" s="52"/>
      <c r="H68" s="193"/>
      <c r="I68" s="49"/>
      <c r="J68" s="52"/>
      <c r="K68" s="193"/>
      <c r="L68" s="49"/>
      <c r="M68" s="52"/>
      <c r="N68" s="193"/>
      <c r="O68" s="49"/>
      <c r="P68" s="52"/>
      <c r="Q68" s="193"/>
      <c r="R68" s="210">
        <f t="shared" si="44"/>
        <v>0</v>
      </c>
      <c r="S68" s="51"/>
      <c r="T68" s="51"/>
      <c r="U68" s="51"/>
    </row>
    <row r="69" spans="1:21" s="39" customFormat="1" x14ac:dyDescent="0.2">
      <c r="A69" s="226"/>
      <c r="B69" s="227"/>
      <c r="C69" s="227"/>
      <c r="D69" s="227"/>
      <c r="E69" s="193"/>
      <c r="F69" s="49"/>
      <c r="G69" s="52"/>
      <c r="H69" s="193"/>
      <c r="I69" s="49"/>
      <c r="J69" s="52"/>
      <c r="K69" s="193"/>
      <c r="L69" s="49"/>
      <c r="M69" s="52"/>
      <c r="N69" s="193"/>
      <c r="O69" s="49"/>
      <c r="P69" s="52"/>
      <c r="Q69" s="193"/>
      <c r="R69" s="210">
        <f t="shared" si="44"/>
        <v>0</v>
      </c>
      <c r="S69" s="119"/>
      <c r="T69" s="119"/>
      <c r="U69" s="119"/>
    </row>
    <row r="70" spans="1:21" s="39" customFormat="1" x14ac:dyDescent="0.2">
      <c r="A70" s="226"/>
      <c r="B70" s="227"/>
      <c r="C70" s="227"/>
      <c r="D70" s="227"/>
      <c r="E70" s="193"/>
      <c r="F70" s="49"/>
      <c r="G70" s="52"/>
      <c r="H70" s="193"/>
      <c r="I70" s="49"/>
      <c r="J70" s="52"/>
      <c r="K70" s="193"/>
      <c r="L70" s="49"/>
      <c r="M70" s="52"/>
      <c r="N70" s="193"/>
      <c r="O70" s="49"/>
      <c r="P70" s="52"/>
      <c r="Q70" s="193"/>
      <c r="R70" s="210">
        <f t="shared" si="44"/>
        <v>0</v>
      </c>
      <c r="S70" s="119"/>
      <c r="T70" s="119"/>
      <c r="U70" s="119"/>
    </row>
    <row r="71" spans="1:21" s="39" customFormat="1" x14ac:dyDescent="0.2">
      <c r="A71" s="226"/>
      <c r="B71" s="227"/>
      <c r="C71" s="227"/>
      <c r="D71" s="227"/>
      <c r="E71" s="193"/>
      <c r="F71" s="49"/>
      <c r="G71" s="52"/>
      <c r="H71" s="193"/>
      <c r="I71" s="49"/>
      <c r="J71" s="52"/>
      <c r="K71" s="193"/>
      <c r="L71" s="49"/>
      <c r="M71" s="52"/>
      <c r="N71" s="193"/>
      <c r="O71" s="49"/>
      <c r="P71" s="52"/>
      <c r="Q71" s="193"/>
      <c r="R71" s="210">
        <f t="shared" si="44"/>
        <v>0</v>
      </c>
      <c r="S71" s="119"/>
      <c r="T71" s="119"/>
      <c r="U71" s="119"/>
    </row>
    <row r="72" spans="1:21" s="39" customFormat="1" x14ac:dyDescent="0.2">
      <c r="A72" s="226"/>
      <c r="B72" s="227"/>
      <c r="C72" s="227"/>
      <c r="D72" s="227"/>
      <c r="E72" s="193"/>
      <c r="F72" s="49"/>
      <c r="G72" s="52"/>
      <c r="H72" s="193"/>
      <c r="I72" s="49"/>
      <c r="J72" s="52"/>
      <c r="K72" s="193"/>
      <c r="L72" s="49"/>
      <c r="M72" s="52"/>
      <c r="N72" s="193"/>
      <c r="O72" s="49"/>
      <c r="P72" s="52"/>
      <c r="Q72" s="193"/>
      <c r="R72" s="210">
        <f t="shared" si="44"/>
        <v>0</v>
      </c>
      <c r="S72" s="27"/>
      <c r="T72" s="27"/>
      <c r="U72" s="27"/>
    </row>
    <row r="73" spans="1:21" s="39" customFormat="1" x14ac:dyDescent="0.2">
      <c r="A73" s="226"/>
      <c r="B73" s="227"/>
      <c r="C73" s="227"/>
      <c r="D73" s="227"/>
      <c r="E73" s="193"/>
      <c r="F73" s="49"/>
      <c r="G73" s="52"/>
      <c r="H73" s="193"/>
      <c r="I73" s="49"/>
      <c r="J73" s="52"/>
      <c r="K73" s="193"/>
      <c r="L73" s="49"/>
      <c r="M73" s="52"/>
      <c r="N73" s="193"/>
      <c r="O73" s="49"/>
      <c r="P73" s="52"/>
      <c r="Q73" s="193"/>
      <c r="R73" s="210">
        <f t="shared" si="44"/>
        <v>0</v>
      </c>
      <c r="S73" s="27"/>
      <c r="T73" s="27"/>
      <c r="U73" s="27"/>
    </row>
    <row r="74" spans="1:21" s="39" customFormat="1" x14ac:dyDescent="0.2">
      <c r="A74" s="226"/>
      <c r="B74" s="227"/>
      <c r="C74" s="227"/>
      <c r="D74" s="227"/>
      <c r="E74" s="193"/>
      <c r="F74" s="49"/>
      <c r="G74" s="52"/>
      <c r="H74" s="193"/>
      <c r="I74" s="49"/>
      <c r="J74" s="52"/>
      <c r="K74" s="193"/>
      <c r="L74" s="49"/>
      <c r="M74" s="52"/>
      <c r="N74" s="193"/>
      <c r="O74" s="49"/>
      <c r="P74" s="52"/>
      <c r="Q74" s="193"/>
      <c r="R74" s="210">
        <f t="shared" si="44"/>
        <v>0</v>
      </c>
      <c r="S74" s="27"/>
      <c r="T74" s="27"/>
      <c r="U74" s="27"/>
    </row>
    <row r="75" spans="1:21" s="39" customFormat="1" x14ac:dyDescent="0.2">
      <c r="A75" s="226"/>
      <c r="B75" s="227"/>
      <c r="C75" s="227"/>
      <c r="D75" s="227"/>
      <c r="E75" s="193"/>
      <c r="F75" s="49"/>
      <c r="G75" s="52"/>
      <c r="H75" s="193"/>
      <c r="I75" s="49"/>
      <c r="J75" s="52"/>
      <c r="K75" s="193"/>
      <c r="L75" s="49"/>
      <c r="M75" s="52"/>
      <c r="N75" s="193"/>
      <c r="O75" s="49"/>
      <c r="P75" s="52"/>
      <c r="Q75" s="193"/>
      <c r="R75" s="210">
        <f t="shared" si="44"/>
        <v>0</v>
      </c>
      <c r="S75" s="27"/>
      <c r="T75" s="27"/>
      <c r="U75" s="27"/>
    </row>
    <row r="76" spans="1:21" s="39" customFormat="1" x14ac:dyDescent="0.2">
      <c r="A76" s="226"/>
      <c r="B76" s="227"/>
      <c r="C76" s="227"/>
      <c r="D76" s="227"/>
      <c r="E76" s="193"/>
      <c r="F76" s="49"/>
      <c r="G76" s="52"/>
      <c r="H76" s="193"/>
      <c r="I76" s="49"/>
      <c r="J76" s="52"/>
      <c r="K76" s="193"/>
      <c r="L76" s="49"/>
      <c r="M76" s="52"/>
      <c r="N76" s="193"/>
      <c r="O76" s="49"/>
      <c r="P76" s="52"/>
      <c r="Q76" s="193"/>
      <c r="R76" s="210">
        <f t="shared" si="44"/>
        <v>0</v>
      </c>
      <c r="S76" s="27"/>
      <c r="T76" s="27"/>
      <c r="U76" s="27"/>
    </row>
    <row r="77" spans="1:21" s="39" customFormat="1" x14ac:dyDescent="0.2">
      <c r="A77" s="226"/>
      <c r="B77" s="227"/>
      <c r="C77" s="227"/>
      <c r="D77" s="227"/>
      <c r="E77" s="193"/>
      <c r="F77" s="49"/>
      <c r="G77" s="52"/>
      <c r="H77" s="193"/>
      <c r="I77" s="49"/>
      <c r="J77" s="52"/>
      <c r="K77" s="193"/>
      <c r="L77" s="49"/>
      <c r="M77" s="52"/>
      <c r="N77" s="193"/>
      <c r="O77" s="49"/>
      <c r="P77" s="52"/>
      <c r="Q77" s="193"/>
      <c r="R77" s="210">
        <f t="shared" si="44"/>
        <v>0</v>
      </c>
      <c r="S77" s="27"/>
      <c r="T77" s="27"/>
      <c r="U77" s="27"/>
    </row>
    <row r="78" spans="1:21" s="39" customFormat="1" ht="13.5" thickBot="1" x14ac:dyDescent="0.25">
      <c r="A78" s="226"/>
      <c r="B78" s="227"/>
      <c r="C78" s="227"/>
      <c r="D78" s="227"/>
      <c r="E78" s="194"/>
      <c r="F78" s="49"/>
      <c r="G78" s="52"/>
      <c r="H78" s="194"/>
      <c r="I78" s="49"/>
      <c r="J78" s="52"/>
      <c r="K78" s="194"/>
      <c r="L78" s="49"/>
      <c r="M78" s="52"/>
      <c r="N78" s="194"/>
      <c r="O78" s="49"/>
      <c r="P78" s="52"/>
      <c r="Q78" s="194"/>
      <c r="R78" s="211">
        <f t="shared" si="44"/>
        <v>0</v>
      </c>
      <c r="S78" s="27"/>
      <c r="T78" s="27"/>
      <c r="U78" s="27"/>
    </row>
    <row r="79" spans="1:21" s="41" customFormat="1" ht="13.5" thickBot="1" x14ac:dyDescent="0.25">
      <c r="A79" s="234" t="s">
        <v>165</v>
      </c>
      <c r="B79" s="235" t="s">
        <v>39</v>
      </c>
      <c r="C79" s="235"/>
      <c r="D79" s="235"/>
      <c r="E79" s="195">
        <f>SUM(E60:E78)</f>
        <v>0</v>
      </c>
      <c r="F79" s="141"/>
      <c r="G79" s="142"/>
      <c r="H79" s="195">
        <f>SUM(H60:H78)</f>
        <v>0</v>
      </c>
      <c r="I79" s="141"/>
      <c r="J79" s="142"/>
      <c r="K79" s="195">
        <f>SUM(K60:K78)</f>
        <v>0</v>
      </c>
      <c r="L79" s="141"/>
      <c r="M79" s="142"/>
      <c r="N79" s="195">
        <f>SUM(N60:N78)</f>
        <v>0</v>
      </c>
      <c r="O79" s="141"/>
      <c r="P79" s="142"/>
      <c r="Q79" s="195">
        <f>SUM(Q60:Q78)</f>
        <v>0</v>
      </c>
      <c r="R79" s="195">
        <f t="shared" si="44"/>
        <v>0</v>
      </c>
      <c r="S79" s="29"/>
      <c r="T79" s="29"/>
      <c r="U79" s="29"/>
    </row>
    <row r="80" spans="1:21" ht="14.25" x14ac:dyDescent="0.2">
      <c r="A80" s="236" t="s">
        <v>44</v>
      </c>
      <c r="B80" s="237" t="s">
        <v>44</v>
      </c>
      <c r="C80" s="237"/>
      <c r="D80" s="237"/>
      <c r="E80" s="196"/>
      <c r="F80" s="157"/>
      <c r="G80" s="157"/>
      <c r="H80" s="196"/>
      <c r="I80" s="157"/>
      <c r="J80" s="157"/>
      <c r="K80" s="196"/>
      <c r="L80" s="157"/>
      <c r="M80" s="157"/>
      <c r="N80" s="196"/>
      <c r="O80" s="157"/>
      <c r="P80" s="157"/>
      <c r="Q80" s="196"/>
      <c r="R80" s="196"/>
      <c r="S80" s="26"/>
      <c r="T80" s="26"/>
      <c r="U80" s="26"/>
    </row>
    <row r="81" spans="1:21" s="39" customFormat="1" x14ac:dyDescent="0.2">
      <c r="A81" s="226"/>
      <c r="B81" s="227"/>
      <c r="C81" s="227"/>
      <c r="D81" s="227"/>
      <c r="E81" s="193"/>
      <c r="F81" s="49"/>
      <c r="G81" s="52"/>
      <c r="H81" s="193"/>
      <c r="I81" s="49"/>
      <c r="J81" s="52"/>
      <c r="K81" s="193"/>
      <c r="L81" s="49"/>
      <c r="M81" s="52"/>
      <c r="N81" s="193"/>
      <c r="O81" s="49"/>
      <c r="P81" s="52"/>
      <c r="Q81" s="193"/>
      <c r="R81" s="210">
        <f t="shared" si="44"/>
        <v>0</v>
      </c>
      <c r="S81" s="27"/>
      <c r="T81" s="27"/>
      <c r="U81" s="27"/>
    </row>
    <row r="82" spans="1:21" s="39" customFormat="1" x14ac:dyDescent="0.2">
      <c r="A82" s="226"/>
      <c r="B82" s="227"/>
      <c r="C82" s="227"/>
      <c r="D82" s="227"/>
      <c r="E82" s="193"/>
      <c r="F82" s="49"/>
      <c r="G82" s="52"/>
      <c r="H82" s="193"/>
      <c r="I82" s="49"/>
      <c r="J82" s="52"/>
      <c r="K82" s="193"/>
      <c r="L82" s="49"/>
      <c r="M82" s="52"/>
      <c r="N82" s="193"/>
      <c r="O82" s="49"/>
      <c r="P82" s="52"/>
      <c r="Q82" s="193"/>
      <c r="R82" s="210">
        <f t="shared" si="44"/>
        <v>0</v>
      </c>
      <c r="S82" s="27"/>
      <c r="T82" s="27"/>
      <c r="U82" s="27"/>
    </row>
    <row r="83" spans="1:21" s="39" customFormat="1" x14ac:dyDescent="0.2">
      <c r="A83" s="226"/>
      <c r="B83" s="227"/>
      <c r="C83" s="227"/>
      <c r="D83" s="227"/>
      <c r="E83" s="193"/>
      <c r="F83" s="49"/>
      <c r="G83" s="52"/>
      <c r="H83" s="193"/>
      <c r="I83" s="49"/>
      <c r="J83" s="52"/>
      <c r="K83" s="193"/>
      <c r="L83" s="49"/>
      <c r="M83" s="52"/>
      <c r="N83" s="193"/>
      <c r="O83" s="49"/>
      <c r="P83" s="52"/>
      <c r="Q83" s="193"/>
      <c r="R83" s="210">
        <f t="shared" si="44"/>
        <v>0</v>
      </c>
      <c r="S83" s="51"/>
      <c r="T83" s="51"/>
      <c r="U83" s="51"/>
    </row>
    <row r="84" spans="1:21" s="39" customFormat="1" x14ac:dyDescent="0.2">
      <c r="A84" s="226"/>
      <c r="B84" s="227"/>
      <c r="C84" s="227"/>
      <c r="D84" s="227"/>
      <c r="E84" s="193"/>
      <c r="F84" s="49"/>
      <c r="G84" s="52"/>
      <c r="H84" s="193"/>
      <c r="I84" s="49"/>
      <c r="J84" s="52"/>
      <c r="K84" s="193"/>
      <c r="L84" s="49"/>
      <c r="M84" s="52"/>
      <c r="N84" s="193"/>
      <c r="O84" s="49"/>
      <c r="P84" s="52"/>
      <c r="Q84" s="193"/>
      <c r="R84" s="210">
        <f t="shared" si="44"/>
        <v>0</v>
      </c>
      <c r="S84" s="51"/>
      <c r="T84" s="51"/>
      <c r="U84" s="51"/>
    </row>
    <row r="85" spans="1:21" s="39" customFormat="1" x14ac:dyDescent="0.2">
      <c r="A85" s="226"/>
      <c r="B85" s="227"/>
      <c r="C85" s="227"/>
      <c r="D85" s="227"/>
      <c r="E85" s="193"/>
      <c r="F85" s="49"/>
      <c r="G85" s="52"/>
      <c r="H85" s="193"/>
      <c r="I85" s="49"/>
      <c r="J85" s="52"/>
      <c r="K85" s="193"/>
      <c r="L85" s="49"/>
      <c r="M85" s="52"/>
      <c r="N85" s="193"/>
      <c r="O85" s="49"/>
      <c r="P85" s="52"/>
      <c r="Q85" s="193"/>
      <c r="R85" s="210">
        <f t="shared" ref="R85:R87" si="77">SUM(E85,H85,K85,N85,Q85)</f>
        <v>0</v>
      </c>
      <c r="S85" s="132"/>
      <c r="T85" s="132"/>
      <c r="U85" s="132"/>
    </row>
    <row r="86" spans="1:21" s="39" customFormat="1" x14ac:dyDescent="0.2">
      <c r="A86" s="226"/>
      <c r="B86" s="227"/>
      <c r="C86" s="227"/>
      <c r="D86" s="227"/>
      <c r="E86" s="193"/>
      <c r="F86" s="49"/>
      <c r="G86" s="52"/>
      <c r="H86" s="193"/>
      <c r="I86" s="49"/>
      <c r="J86" s="52"/>
      <c r="K86" s="193"/>
      <c r="L86" s="49"/>
      <c r="M86" s="52"/>
      <c r="N86" s="193"/>
      <c r="O86" s="49"/>
      <c r="P86" s="52"/>
      <c r="Q86" s="193"/>
      <c r="R86" s="210">
        <f t="shared" si="77"/>
        <v>0</v>
      </c>
      <c r="S86" s="132"/>
      <c r="T86" s="132"/>
      <c r="U86" s="132"/>
    </row>
    <row r="87" spans="1:21" s="39" customFormat="1" x14ac:dyDescent="0.2">
      <c r="A87" s="226"/>
      <c r="B87" s="227"/>
      <c r="C87" s="227"/>
      <c r="D87" s="227"/>
      <c r="E87" s="193"/>
      <c r="F87" s="49"/>
      <c r="G87" s="52"/>
      <c r="H87" s="193"/>
      <c r="I87" s="49"/>
      <c r="J87" s="52"/>
      <c r="K87" s="193"/>
      <c r="L87" s="49"/>
      <c r="M87" s="52"/>
      <c r="N87" s="193"/>
      <c r="O87" s="49"/>
      <c r="P87" s="52"/>
      <c r="Q87" s="193"/>
      <c r="R87" s="210">
        <f t="shared" si="77"/>
        <v>0</v>
      </c>
      <c r="S87" s="132"/>
      <c r="T87" s="132"/>
      <c r="U87" s="132"/>
    </row>
    <row r="88" spans="1:21" s="39" customFormat="1" x14ac:dyDescent="0.2">
      <c r="A88" s="226"/>
      <c r="B88" s="227"/>
      <c r="C88" s="227"/>
      <c r="D88" s="227"/>
      <c r="E88" s="193"/>
      <c r="F88" s="49"/>
      <c r="G88" s="52"/>
      <c r="H88" s="193"/>
      <c r="I88" s="49"/>
      <c r="J88" s="52"/>
      <c r="K88" s="193"/>
      <c r="L88" s="49"/>
      <c r="M88" s="52"/>
      <c r="N88" s="193"/>
      <c r="O88" s="49"/>
      <c r="P88" s="52"/>
      <c r="Q88" s="193"/>
      <c r="R88" s="210">
        <f t="shared" si="44"/>
        <v>0</v>
      </c>
      <c r="S88" s="119"/>
      <c r="T88" s="119"/>
      <c r="U88" s="119"/>
    </row>
    <row r="89" spans="1:21" s="39" customFormat="1" x14ac:dyDescent="0.2">
      <c r="A89" s="226"/>
      <c r="B89" s="227"/>
      <c r="C89" s="227"/>
      <c r="D89" s="227"/>
      <c r="E89" s="193"/>
      <c r="F89" s="49"/>
      <c r="G89" s="52"/>
      <c r="H89" s="193"/>
      <c r="I89" s="49"/>
      <c r="J89" s="52"/>
      <c r="K89" s="193"/>
      <c r="L89" s="49"/>
      <c r="M89" s="52"/>
      <c r="N89" s="193"/>
      <c r="O89" s="49"/>
      <c r="P89" s="52"/>
      <c r="Q89" s="193"/>
      <c r="R89" s="210">
        <f t="shared" si="44"/>
        <v>0</v>
      </c>
      <c r="S89" s="119"/>
      <c r="T89" s="119"/>
      <c r="U89" s="119"/>
    </row>
    <row r="90" spans="1:21" s="39" customFormat="1" x14ac:dyDescent="0.2">
      <c r="A90" s="226"/>
      <c r="B90" s="227"/>
      <c r="C90" s="227"/>
      <c r="D90" s="227"/>
      <c r="E90" s="193"/>
      <c r="F90" s="49"/>
      <c r="G90" s="52"/>
      <c r="H90" s="193"/>
      <c r="I90" s="49"/>
      <c r="J90" s="52"/>
      <c r="K90" s="193"/>
      <c r="L90" s="49"/>
      <c r="M90" s="52"/>
      <c r="N90" s="193"/>
      <c r="O90" s="49"/>
      <c r="P90" s="52"/>
      <c r="Q90" s="193"/>
      <c r="R90" s="210">
        <f t="shared" si="44"/>
        <v>0</v>
      </c>
      <c r="S90" s="51"/>
      <c r="T90" s="51"/>
      <c r="U90" s="51"/>
    </row>
    <row r="91" spans="1:21" s="39" customFormat="1" x14ac:dyDescent="0.2">
      <c r="A91" s="226"/>
      <c r="B91" s="227"/>
      <c r="C91" s="227"/>
      <c r="D91" s="227"/>
      <c r="E91" s="193"/>
      <c r="F91" s="49"/>
      <c r="G91" s="52"/>
      <c r="H91" s="193"/>
      <c r="I91" s="49"/>
      <c r="J91" s="52"/>
      <c r="K91" s="193"/>
      <c r="L91" s="49"/>
      <c r="M91" s="52"/>
      <c r="N91" s="193"/>
      <c r="O91" s="49"/>
      <c r="P91" s="52"/>
      <c r="Q91" s="193"/>
      <c r="R91" s="210">
        <f t="shared" si="44"/>
        <v>0</v>
      </c>
      <c r="S91" s="27"/>
      <c r="T91" s="27"/>
      <c r="U91" s="27"/>
    </row>
    <row r="92" spans="1:21" s="39" customFormat="1" x14ac:dyDescent="0.2">
      <c r="A92" s="226"/>
      <c r="B92" s="227"/>
      <c r="C92" s="227"/>
      <c r="D92" s="227"/>
      <c r="E92" s="193"/>
      <c r="F92" s="49"/>
      <c r="G92" s="52"/>
      <c r="H92" s="193"/>
      <c r="I92" s="49"/>
      <c r="J92" s="52"/>
      <c r="K92" s="193"/>
      <c r="L92" s="49"/>
      <c r="M92" s="52"/>
      <c r="N92" s="193"/>
      <c r="O92" s="49"/>
      <c r="P92" s="52"/>
      <c r="Q92" s="193"/>
      <c r="R92" s="210">
        <f t="shared" si="44"/>
        <v>0</v>
      </c>
      <c r="S92" s="27"/>
      <c r="T92" s="27"/>
      <c r="U92" s="27"/>
    </row>
    <row r="93" spans="1:21" s="39" customFormat="1" x14ac:dyDescent="0.2">
      <c r="A93" s="226"/>
      <c r="B93" s="227"/>
      <c r="C93" s="227"/>
      <c r="D93" s="227"/>
      <c r="E93" s="193"/>
      <c r="F93" s="49"/>
      <c r="G93" s="52"/>
      <c r="H93" s="193"/>
      <c r="I93" s="49"/>
      <c r="J93" s="52"/>
      <c r="K93" s="193"/>
      <c r="L93" s="49"/>
      <c r="M93" s="52"/>
      <c r="N93" s="193"/>
      <c r="O93" s="49"/>
      <c r="P93" s="52"/>
      <c r="Q93" s="193"/>
      <c r="R93" s="210">
        <f t="shared" si="44"/>
        <v>0</v>
      </c>
      <c r="S93" s="27"/>
      <c r="T93" s="27"/>
      <c r="U93" s="27"/>
    </row>
    <row r="94" spans="1:21" s="39" customFormat="1" x14ac:dyDescent="0.2">
      <c r="A94" s="226"/>
      <c r="B94" s="227"/>
      <c r="C94" s="227"/>
      <c r="D94" s="227"/>
      <c r="E94" s="193"/>
      <c r="F94" s="49"/>
      <c r="G94" s="52"/>
      <c r="H94" s="193"/>
      <c r="I94" s="49"/>
      <c r="J94" s="52"/>
      <c r="K94" s="193"/>
      <c r="L94" s="49"/>
      <c r="M94" s="52"/>
      <c r="N94" s="193"/>
      <c r="O94" s="49"/>
      <c r="P94" s="52"/>
      <c r="Q94" s="193"/>
      <c r="R94" s="210">
        <f t="shared" si="44"/>
        <v>0</v>
      </c>
      <c r="S94" s="27"/>
      <c r="T94" s="27"/>
      <c r="U94" s="27"/>
    </row>
    <row r="95" spans="1:21" s="39" customFormat="1" x14ac:dyDescent="0.2">
      <c r="A95" s="226"/>
      <c r="B95" s="227"/>
      <c r="C95" s="227"/>
      <c r="D95" s="227"/>
      <c r="E95" s="193"/>
      <c r="F95" s="49"/>
      <c r="G95" s="52"/>
      <c r="H95" s="193"/>
      <c r="I95" s="49"/>
      <c r="J95" s="52"/>
      <c r="K95" s="193"/>
      <c r="L95" s="49"/>
      <c r="M95" s="52"/>
      <c r="N95" s="193"/>
      <c r="O95" s="49"/>
      <c r="P95" s="52"/>
      <c r="Q95" s="193"/>
      <c r="R95" s="210">
        <f t="shared" si="44"/>
        <v>0</v>
      </c>
      <c r="S95" s="27"/>
      <c r="T95" s="27"/>
      <c r="U95" s="27"/>
    </row>
    <row r="96" spans="1:21" s="39" customFormat="1" ht="13.5" thickBot="1" x14ac:dyDescent="0.25">
      <c r="A96" s="226"/>
      <c r="B96" s="227"/>
      <c r="C96" s="227"/>
      <c r="D96" s="227"/>
      <c r="E96" s="194"/>
      <c r="F96" s="49"/>
      <c r="G96" s="52"/>
      <c r="H96" s="194"/>
      <c r="I96" s="49"/>
      <c r="J96" s="52"/>
      <c r="K96" s="194"/>
      <c r="L96" s="49"/>
      <c r="M96" s="52"/>
      <c r="N96" s="194"/>
      <c r="O96" s="49"/>
      <c r="P96" s="52"/>
      <c r="Q96" s="194"/>
      <c r="R96" s="211">
        <f t="shared" si="44"/>
        <v>0</v>
      </c>
      <c r="S96" s="27"/>
      <c r="T96" s="27"/>
      <c r="U96" s="27"/>
    </row>
    <row r="97" spans="1:21" s="41" customFormat="1" ht="13.5" thickBot="1" x14ac:dyDescent="0.25">
      <c r="A97" s="234" t="s">
        <v>164</v>
      </c>
      <c r="B97" s="235" t="s">
        <v>41</v>
      </c>
      <c r="C97" s="235"/>
      <c r="D97" s="235"/>
      <c r="E97" s="195">
        <f>SUM(E81:E96)</f>
        <v>0</v>
      </c>
      <c r="F97" s="141"/>
      <c r="G97" s="142"/>
      <c r="H97" s="195">
        <f>SUM(H81:H96)</f>
        <v>0</v>
      </c>
      <c r="I97" s="141"/>
      <c r="J97" s="142"/>
      <c r="K97" s="195">
        <f>SUM(K81:K96)</f>
        <v>0</v>
      </c>
      <c r="L97" s="141"/>
      <c r="M97" s="142"/>
      <c r="N97" s="195">
        <f>SUM(N81:N96)</f>
        <v>0</v>
      </c>
      <c r="O97" s="141"/>
      <c r="P97" s="142"/>
      <c r="Q97" s="195">
        <f>SUM(Q81:Q96)</f>
        <v>0</v>
      </c>
      <c r="R97" s="195">
        <f t="shared" si="44"/>
        <v>0</v>
      </c>
      <c r="S97" s="29"/>
      <c r="T97" s="29"/>
      <c r="U97" s="29"/>
    </row>
    <row r="98" spans="1:21" ht="14.25" x14ac:dyDescent="0.2">
      <c r="A98" s="236" t="s">
        <v>40</v>
      </c>
      <c r="B98" s="237" t="s">
        <v>44</v>
      </c>
      <c r="C98" s="237"/>
      <c r="D98" s="237"/>
      <c r="E98" s="196"/>
      <c r="F98" s="157"/>
      <c r="G98" s="157"/>
      <c r="H98" s="196"/>
      <c r="I98" s="157"/>
      <c r="J98" s="157"/>
      <c r="K98" s="196"/>
      <c r="L98" s="157"/>
      <c r="M98" s="157"/>
      <c r="N98" s="196"/>
      <c r="O98" s="157"/>
      <c r="P98" s="157"/>
      <c r="Q98" s="196"/>
      <c r="R98" s="196"/>
      <c r="S98" s="26"/>
      <c r="T98" s="26"/>
      <c r="U98" s="26"/>
    </row>
    <row r="99" spans="1:21" s="39" customFormat="1" x14ac:dyDescent="0.2">
      <c r="A99" s="226" t="s">
        <v>128</v>
      </c>
      <c r="B99" s="227"/>
      <c r="C99" s="227"/>
      <c r="D99" s="227"/>
      <c r="E99" s="197"/>
      <c r="F99" s="49"/>
      <c r="G99" s="52"/>
      <c r="H99" s="197"/>
      <c r="I99" s="49"/>
      <c r="J99" s="52"/>
      <c r="K99" s="197"/>
      <c r="L99" s="49"/>
      <c r="M99" s="52"/>
      <c r="N99" s="197"/>
      <c r="O99" s="49"/>
      <c r="P99" s="52"/>
      <c r="Q99" s="197"/>
      <c r="R99" s="212">
        <f t="shared" si="44"/>
        <v>0</v>
      </c>
      <c r="S99" s="27"/>
      <c r="T99" s="27"/>
      <c r="U99" s="27"/>
    </row>
    <row r="100" spans="1:21" s="39" customFormat="1" x14ac:dyDescent="0.2">
      <c r="A100" s="226" t="s">
        <v>129</v>
      </c>
      <c r="B100" s="227"/>
      <c r="C100" s="227"/>
      <c r="D100" s="227"/>
      <c r="E100" s="197"/>
      <c r="F100" s="49"/>
      <c r="G100" s="52"/>
      <c r="H100" s="197"/>
      <c r="I100" s="49"/>
      <c r="J100" s="52"/>
      <c r="K100" s="197"/>
      <c r="L100" s="49"/>
      <c r="M100" s="52"/>
      <c r="N100" s="197"/>
      <c r="O100" s="49"/>
      <c r="P100" s="52"/>
      <c r="Q100" s="197"/>
      <c r="R100" s="212">
        <f t="shared" si="44"/>
        <v>0</v>
      </c>
      <c r="S100" s="27"/>
      <c r="T100" s="27"/>
      <c r="U100" s="27"/>
    </row>
    <row r="101" spans="1:21" s="39" customFormat="1" x14ac:dyDescent="0.2">
      <c r="A101" s="226" t="s">
        <v>130</v>
      </c>
      <c r="B101" s="227"/>
      <c r="C101" s="227"/>
      <c r="D101" s="227"/>
      <c r="E101" s="197"/>
      <c r="F101" s="49"/>
      <c r="G101" s="52"/>
      <c r="H101" s="197"/>
      <c r="I101" s="49"/>
      <c r="J101" s="52"/>
      <c r="K101" s="197"/>
      <c r="L101" s="49"/>
      <c r="M101" s="52"/>
      <c r="N101" s="197"/>
      <c r="O101" s="49"/>
      <c r="P101" s="52"/>
      <c r="Q101" s="197"/>
      <c r="R101" s="212">
        <f t="shared" ref="R101:R117" si="78">SUM(E101,H101,K101,N101,Q101)</f>
        <v>0</v>
      </c>
      <c r="S101" s="27"/>
      <c r="T101" s="27"/>
      <c r="U101" s="27"/>
    </row>
    <row r="102" spans="1:21" s="39" customFormat="1" x14ac:dyDescent="0.2">
      <c r="A102" s="226" t="s">
        <v>131</v>
      </c>
      <c r="B102" s="227"/>
      <c r="C102" s="227"/>
      <c r="D102" s="227"/>
      <c r="E102" s="197"/>
      <c r="F102" s="49"/>
      <c r="G102" s="52"/>
      <c r="H102" s="197"/>
      <c r="I102" s="49"/>
      <c r="J102" s="52"/>
      <c r="K102" s="197"/>
      <c r="L102" s="49"/>
      <c r="M102" s="52"/>
      <c r="N102" s="197"/>
      <c r="O102" s="49"/>
      <c r="P102" s="52"/>
      <c r="Q102" s="197"/>
      <c r="R102" s="212">
        <f t="shared" si="78"/>
        <v>0</v>
      </c>
      <c r="S102" s="27"/>
      <c r="T102" s="27"/>
      <c r="U102" s="27"/>
    </row>
    <row r="103" spans="1:21" s="39" customFormat="1" x14ac:dyDescent="0.2">
      <c r="A103" s="226" t="s">
        <v>132</v>
      </c>
      <c r="B103" s="227"/>
      <c r="C103" s="227"/>
      <c r="D103" s="227"/>
      <c r="E103" s="197"/>
      <c r="F103" s="49"/>
      <c r="G103" s="52"/>
      <c r="H103" s="197"/>
      <c r="I103" s="49"/>
      <c r="J103" s="52"/>
      <c r="K103" s="197"/>
      <c r="L103" s="49"/>
      <c r="M103" s="52"/>
      <c r="N103" s="197"/>
      <c r="O103" s="49"/>
      <c r="P103" s="52"/>
      <c r="Q103" s="197"/>
      <c r="R103" s="212">
        <f t="shared" si="78"/>
        <v>0</v>
      </c>
      <c r="S103" s="119"/>
      <c r="T103" s="119"/>
      <c r="U103" s="119"/>
    </row>
    <row r="104" spans="1:21" s="39" customFormat="1" x14ac:dyDescent="0.2">
      <c r="A104" s="226" t="s">
        <v>133</v>
      </c>
      <c r="B104" s="227"/>
      <c r="C104" s="227"/>
      <c r="D104" s="227"/>
      <c r="E104" s="197"/>
      <c r="F104" s="49"/>
      <c r="G104" s="52"/>
      <c r="H104" s="197"/>
      <c r="I104" s="49"/>
      <c r="J104" s="52"/>
      <c r="K104" s="197"/>
      <c r="L104" s="49"/>
      <c r="M104" s="52"/>
      <c r="N104" s="197"/>
      <c r="O104" s="49"/>
      <c r="P104" s="52"/>
      <c r="Q104" s="197"/>
      <c r="R104" s="212">
        <f t="shared" si="78"/>
        <v>0</v>
      </c>
      <c r="S104" s="119"/>
      <c r="T104" s="119"/>
      <c r="U104" s="119"/>
    </row>
    <row r="105" spans="1:21" s="39" customFormat="1" x14ac:dyDescent="0.2">
      <c r="A105" s="226" t="s">
        <v>159</v>
      </c>
      <c r="B105" s="227"/>
      <c r="C105" s="227"/>
      <c r="D105" s="227"/>
      <c r="E105" s="197"/>
      <c r="F105" s="49"/>
      <c r="G105" s="52"/>
      <c r="H105" s="197"/>
      <c r="I105" s="49"/>
      <c r="J105" s="52"/>
      <c r="K105" s="197"/>
      <c r="L105" s="49"/>
      <c r="M105" s="52"/>
      <c r="N105" s="197"/>
      <c r="O105" s="49"/>
      <c r="P105" s="52"/>
      <c r="Q105" s="197"/>
      <c r="R105" s="212">
        <f t="shared" si="78"/>
        <v>0</v>
      </c>
      <c r="S105" s="119"/>
      <c r="T105" s="119"/>
      <c r="U105" s="119"/>
    </row>
    <row r="106" spans="1:21" s="39" customFormat="1" ht="13.5" thickBot="1" x14ac:dyDescent="0.25">
      <c r="A106" s="226" t="s">
        <v>160</v>
      </c>
      <c r="B106" s="227"/>
      <c r="C106" s="227"/>
      <c r="D106" s="227"/>
      <c r="E106" s="197"/>
      <c r="F106" s="49"/>
      <c r="G106" s="52"/>
      <c r="H106" s="197"/>
      <c r="I106" s="49"/>
      <c r="J106" s="52"/>
      <c r="K106" s="197"/>
      <c r="L106" s="49"/>
      <c r="M106" s="52"/>
      <c r="N106" s="197"/>
      <c r="O106" s="49"/>
      <c r="P106" s="52"/>
      <c r="Q106" s="197"/>
      <c r="R106" s="212">
        <f t="shared" si="78"/>
        <v>0</v>
      </c>
      <c r="S106" s="119"/>
      <c r="T106" s="119"/>
      <c r="U106" s="119"/>
    </row>
    <row r="107" spans="1:21" s="39" customFormat="1" ht="13.5" thickBot="1" x14ac:dyDescent="0.25">
      <c r="A107" s="243" t="s">
        <v>123</v>
      </c>
      <c r="B107" s="244" t="s">
        <v>43</v>
      </c>
      <c r="C107" s="244"/>
      <c r="D107" s="244"/>
      <c r="E107" s="198">
        <f>ROUNDUP(SUM(E99:E106),0)</f>
        <v>0</v>
      </c>
      <c r="F107" s="136"/>
      <c r="G107" s="135"/>
      <c r="H107" s="198">
        <f>ROUNDUP(SUM(H99:H106),0)</f>
        <v>0</v>
      </c>
      <c r="I107" s="136"/>
      <c r="J107" s="135"/>
      <c r="K107" s="198">
        <f>ROUNDUP(SUM(K99:K106),0)</f>
        <v>0</v>
      </c>
      <c r="L107" s="136"/>
      <c r="M107" s="135"/>
      <c r="N107" s="198">
        <f>ROUNDUP(SUM(N99:N106),0)</f>
        <v>0</v>
      </c>
      <c r="O107" s="136"/>
      <c r="P107" s="135"/>
      <c r="Q107" s="198">
        <f>ROUNDUP(SUM(Q99:Q106),0)</f>
        <v>0</v>
      </c>
      <c r="R107" s="198">
        <f t="shared" si="78"/>
        <v>0</v>
      </c>
      <c r="S107" s="131"/>
      <c r="T107" s="131"/>
      <c r="U107" s="131"/>
    </row>
    <row r="108" spans="1:21" s="138" customFormat="1" ht="14.25" thickTop="1" thickBot="1" x14ac:dyDescent="0.25">
      <c r="A108" s="241" t="s">
        <v>126</v>
      </c>
      <c r="B108" s="242" t="s">
        <v>6</v>
      </c>
      <c r="C108" s="242"/>
      <c r="D108" s="242"/>
      <c r="E108" s="199">
        <f>SUM(E28,E50,E58,E79,E97,E107)</f>
        <v>25700</v>
      </c>
      <c r="F108" s="158"/>
      <c r="G108" s="159"/>
      <c r="H108" s="199">
        <f>SUM(H28,H50,H58,H79,H97,H107)</f>
        <v>26471</v>
      </c>
      <c r="I108" s="158"/>
      <c r="J108" s="159"/>
      <c r="K108" s="199">
        <f>SUM(K28,K50,K58,K79,K97,K107)</f>
        <v>27265.129999999997</v>
      </c>
      <c r="L108" s="158"/>
      <c r="M108" s="159"/>
      <c r="N108" s="199">
        <f>SUM(N28,N50,N58,N79,N97,N107)</f>
        <v>28083.083900000001</v>
      </c>
      <c r="O108" s="158"/>
      <c r="P108" s="159"/>
      <c r="Q108" s="199">
        <f>SUM(Q28,Q50,Q58,Q79,Q97,Q107)</f>
        <v>28925.576417000004</v>
      </c>
      <c r="R108" s="199">
        <f t="shared" si="78"/>
        <v>136444.79031700001</v>
      </c>
      <c r="S108" s="137"/>
      <c r="T108" s="137"/>
      <c r="U108" s="137"/>
    </row>
    <row r="109" spans="1:21" s="40" customFormat="1" x14ac:dyDescent="0.2">
      <c r="A109" s="245" t="s">
        <v>163</v>
      </c>
      <c r="B109" s="246" t="s">
        <v>36</v>
      </c>
      <c r="C109" s="246"/>
      <c r="D109" s="246"/>
      <c r="E109" s="200">
        <f>'MTDC Exclusions'!C49</f>
        <v>0</v>
      </c>
      <c r="F109" s="53"/>
      <c r="G109" s="54"/>
      <c r="H109" s="200">
        <f>'MTDC Exclusions'!D49</f>
        <v>0</v>
      </c>
      <c r="I109" s="53"/>
      <c r="J109" s="54"/>
      <c r="K109" s="200">
        <f>'MTDC Exclusions'!E49</f>
        <v>0</v>
      </c>
      <c r="L109" s="53"/>
      <c r="M109" s="54"/>
      <c r="N109" s="200">
        <f>'MTDC Exclusions'!F49</f>
        <v>0</v>
      </c>
      <c r="O109" s="53"/>
      <c r="P109" s="54"/>
      <c r="Q109" s="200">
        <f>'MTDC Exclusions'!G49</f>
        <v>0</v>
      </c>
      <c r="R109" s="200">
        <f t="shared" si="78"/>
        <v>0</v>
      </c>
      <c r="S109" s="31" t="s">
        <v>49</v>
      </c>
      <c r="T109" s="31"/>
      <c r="U109" s="31"/>
    </row>
    <row r="110" spans="1:21" ht="13.5" thickBot="1" x14ac:dyDescent="0.25">
      <c r="A110" s="247" t="s">
        <v>11</v>
      </c>
      <c r="B110" s="248" t="s">
        <v>11</v>
      </c>
      <c r="C110" s="248"/>
      <c r="D110" s="248"/>
      <c r="E110" s="201">
        <f>E108-E109</f>
        <v>25700</v>
      </c>
      <c r="F110" s="55"/>
      <c r="G110" s="55"/>
      <c r="H110" s="201">
        <f>H108-H109</f>
        <v>26471</v>
      </c>
      <c r="I110" s="55"/>
      <c r="J110" s="55"/>
      <c r="K110" s="201">
        <f>K108-K109</f>
        <v>27265.129999999997</v>
      </c>
      <c r="L110" s="55"/>
      <c r="M110" s="55"/>
      <c r="N110" s="201">
        <f>N108-N109</f>
        <v>28083.083900000001</v>
      </c>
      <c r="O110" s="55"/>
      <c r="P110" s="55"/>
      <c r="Q110" s="201">
        <f>Q108-Q109</f>
        <v>28925.576417000004</v>
      </c>
      <c r="R110" s="201">
        <f t="shared" si="78"/>
        <v>136444.79031700001</v>
      </c>
      <c r="S110" s="26"/>
      <c r="T110" s="26"/>
      <c r="U110" s="26"/>
    </row>
    <row r="111" spans="1:21" s="41" customFormat="1" ht="13.5" thickBot="1" x14ac:dyDescent="0.25">
      <c r="A111" s="238" t="s">
        <v>124</v>
      </c>
      <c r="B111" s="239"/>
      <c r="C111" s="240"/>
      <c r="D111" s="175">
        <v>0.56499999999999995</v>
      </c>
      <c r="E111" s="202">
        <f>E110*D111</f>
        <v>14520.499999999998</v>
      </c>
      <c r="F111" s="139"/>
      <c r="G111" s="175">
        <f>D111</f>
        <v>0.56499999999999995</v>
      </c>
      <c r="H111" s="202">
        <f>H110*G111</f>
        <v>14956.114999999998</v>
      </c>
      <c r="I111" s="139"/>
      <c r="J111" s="175">
        <f>G111</f>
        <v>0.56499999999999995</v>
      </c>
      <c r="K111" s="202">
        <f>K110*J111</f>
        <v>15404.798449999997</v>
      </c>
      <c r="L111" s="139"/>
      <c r="M111" s="175">
        <f>J111</f>
        <v>0.56499999999999995</v>
      </c>
      <c r="N111" s="202">
        <f>N110*M111</f>
        <v>15866.942403499999</v>
      </c>
      <c r="O111" s="139"/>
      <c r="P111" s="175">
        <f>M111</f>
        <v>0.56499999999999995</v>
      </c>
      <c r="Q111" s="202">
        <f>Q110*P111</f>
        <v>16342.950675605001</v>
      </c>
      <c r="R111" s="202">
        <f t="shared" si="78"/>
        <v>77091.306529104986</v>
      </c>
      <c r="S111" s="140" t="s">
        <v>162</v>
      </c>
      <c r="T111" s="29"/>
      <c r="U111" s="29"/>
    </row>
    <row r="112" spans="1:21" s="41" customFormat="1" ht="14.25" thickTop="1" thickBot="1" x14ac:dyDescent="0.25">
      <c r="A112" s="241" t="s">
        <v>167</v>
      </c>
      <c r="B112" s="242" t="s">
        <v>7</v>
      </c>
      <c r="C112" s="242"/>
      <c r="D112" s="242"/>
      <c r="E112" s="199">
        <f>SUM(E108,E111)</f>
        <v>40220.5</v>
      </c>
      <c r="F112" s="158"/>
      <c r="G112" s="159"/>
      <c r="H112" s="199">
        <f>SUM(H108,H111)</f>
        <v>41427.114999999998</v>
      </c>
      <c r="I112" s="158"/>
      <c r="J112" s="159"/>
      <c r="K112" s="199">
        <f>SUM(K108,K111)</f>
        <v>42669.928449999992</v>
      </c>
      <c r="L112" s="158"/>
      <c r="M112" s="159"/>
      <c r="N112" s="199">
        <f>SUM(N108,N111)</f>
        <v>43950.026303500003</v>
      </c>
      <c r="O112" s="158"/>
      <c r="P112" s="159"/>
      <c r="Q112" s="199">
        <f>SUM(Q108,Q111)</f>
        <v>45268.527092605007</v>
      </c>
      <c r="R112" s="199">
        <f t="shared" si="78"/>
        <v>213536.09684610501</v>
      </c>
      <c r="S112" s="29"/>
      <c r="T112" s="29"/>
      <c r="U112" s="29"/>
    </row>
    <row r="113" spans="1:21" s="42" customFormat="1" x14ac:dyDescent="0.2">
      <c r="A113" s="146"/>
      <c r="B113" s="147"/>
      <c r="C113" s="147"/>
      <c r="D113" s="147"/>
      <c r="E113" s="148"/>
      <c r="F113" s="149"/>
      <c r="G113" s="150"/>
      <c r="H113" s="148"/>
      <c r="I113" s="149"/>
      <c r="J113" s="150"/>
      <c r="K113" s="148"/>
      <c r="L113" s="149"/>
      <c r="M113" s="150"/>
      <c r="N113" s="148"/>
      <c r="O113" s="149"/>
      <c r="P113" s="150"/>
      <c r="Q113" s="148"/>
      <c r="R113" s="148"/>
      <c r="S113" s="32"/>
      <c r="T113" s="32"/>
      <c r="U113" s="32"/>
    </row>
    <row r="114" spans="1:21" s="42" customFormat="1" ht="13.5" thickBot="1" x14ac:dyDescent="0.25">
      <c r="A114" s="146"/>
      <c r="B114" s="147"/>
      <c r="C114" s="147"/>
      <c r="D114" s="147"/>
      <c r="E114" s="148"/>
      <c r="F114" s="149"/>
      <c r="G114" s="150"/>
      <c r="H114" s="148"/>
      <c r="I114" s="149"/>
      <c r="J114" s="150"/>
      <c r="K114" s="148"/>
      <c r="L114" s="149"/>
      <c r="M114" s="150"/>
      <c r="N114" s="148"/>
      <c r="O114" s="149"/>
      <c r="P114" s="150"/>
      <c r="Q114" s="148"/>
      <c r="R114" s="148"/>
      <c r="S114" s="32"/>
      <c r="T114" s="32"/>
      <c r="U114" s="32"/>
    </row>
    <row r="115" spans="1:21" x14ac:dyDescent="0.2">
      <c r="A115" s="128" t="s">
        <v>125</v>
      </c>
      <c r="B115" s="129"/>
      <c r="C115" s="130"/>
      <c r="D115" s="130"/>
      <c r="E115" s="133"/>
      <c r="F115" s="130"/>
      <c r="G115" s="130"/>
      <c r="H115" s="133"/>
      <c r="I115" s="130"/>
      <c r="J115" s="130"/>
      <c r="K115" s="133"/>
      <c r="L115" s="130"/>
      <c r="M115" s="130"/>
      <c r="N115" s="133"/>
      <c r="O115" s="130"/>
      <c r="P115" s="130"/>
      <c r="Q115" s="133"/>
      <c r="R115" s="133"/>
    </row>
    <row r="116" spans="1:21" s="40" customFormat="1" x14ac:dyDescent="0.2">
      <c r="A116" s="228" t="s">
        <v>114</v>
      </c>
      <c r="B116" s="229" t="s">
        <v>114</v>
      </c>
      <c r="C116" s="229"/>
      <c r="D116" s="229"/>
      <c r="E116" s="134">
        <v>0</v>
      </c>
      <c r="F116" s="48"/>
      <c r="G116" s="48"/>
      <c r="H116" s="134">
        <v>0</v>
      </c>
      <c r="I116" s="48"/>
      <c r="J116" s="48"/>
      <c r="K116" s="134">
        <v>0</v>
      </c>
      <c r="L116" s="48"/>
      <c r="M116" s="48"/>
      <c r="N116" s="134">
        <v>0</v>
      </c>
      <c r="O116" s="48"/>
      <c r="P116" s="48"/>
      <c r="Q116" s="134">
        <v>0</v>
      </c>
      <c r="R116" s="143">
        <f t="shared" si="78"/>
        <v>0</v>
      </c>
    </row>
    <row r="117" spans="1:21" ht="13.5" thickBot="1" x14ac:dyDescent="0.25">
      <c r="A117" s="230" t="s">
        <v>113</v>
      </c>
      <c r="B117" s="231" t="s">
        <v>113</v>
      </c>
      <c r="C117" s="231"/>
      <c r="D117" s="231"/>
      <c r="E117" s="144">
        <f>E108-E116</f>
        <v>25700</v>
      </c>
      <c r="F117" s="145"/>
      <c r="G117" s="145"/>
      <c r="H117" s="144">
        <f>H108-H116</f>
        <v>26471</v>
      </c>
      <c r="I117" s="145"/>
      <c r="J117" s="145"/>
      <c r="K117" s="144">
        <f>K108-K116</f>
        <v>27265.129999999997</v>
      </c>
      <c r="L117" s="145"/>
      <c r="M117" s="145"/>
      <c r="N117" s="144">
        <f>N108-N116</f>
        <v>28083.083900000001</v>
      </c>
      <c r="O117" s="145"/>
      <c r="P117" s="145"/>
      <c r="Q117" s="144">
        <f>Q108-Q116</f>
        <v>28925.576417000004</v>
      </c>
      <c r="R117" s="144">
        <f t="shared" si="78"/>
        <v>136444.79031700001</v>
      </c>
      <c r="S117" s="45" t="s">
        <v>82</v>
      </c>
      <c r="T117" s="39"/>
    </row>
  </sheetData>
  <mergeCells count="73">
    <mergeCell ref="B5:R5"/>
    <mergeCell ref="A79:D79"/>
    <mergeCell ref="A80:D80"/>
    <mergeCell ref="A81:D81"/>
    <mergeCell ref="A60:D60"/>
    <mergeCell ref="F28:G28"/>
    <mergeCell ref="I28:J28"/>
    <mergeCell ref="L28:M28"/>
    <mergeCell ref="A61:D61"/>
    <mergeCell ref="A62:D62"/>
    <mergeCell ref="A57:D57"/>
    <mergeCell ref="A58:D58"/>
    <mergeCell ref="A69:D69"/>
    <mergeCell ref="A70:D70"/>
    <mergeCell ref="A71:D71"/>
    <mergeCell ref="A65:D65"/>
    <mergeCell ref="A90:D90"/>
    <mergeCell ref="A6:B6"/>
    <mergeCell ref="A52:D52"/>
    <mergeCell ref="A28:D28"/>
    <mergeCell ref="A50:D50"/>
    <mergeCell ref="A51:D51"/>
    <mergeCell ref="A59:D59"/>
    <mergeCell ref="A63:D63"/>
    <mergeCell ref="A64:D64"/>
    <mergeCell ref="A68:D68"/>
    <mergeCell ref="A83:D83"/>
    <mergeCell ref="A54:D54"/>
    <mergeCell ref="A55:D55"/>
    <mergeCell ref="A56:D56"/>
    <mergeCell ref="A53:D53"/>
    <mergeCell ref="A29:B29"/>
    <mergeCell ref="A98:D98"/>
    <mergeCell ref="A99:D99"/>
    <mergeCell ref="A100:D100"/>
    <mergeCell ref="A111:C111"/>
    <mergeCell ref="A112:D112"/>
    <mergeCell ref="A107:D107"/>
    <mergeCell ref="A108:D108"/>
    <mergeCell ref="A109:D109"/>
    <mergeCell ref="A110:D110"/>
    <mergeCell ref="A103:D103"/>
    <mergeCell ref="A104:D104"/>
    <mergeCell ref="A116:D116"/>
    <mergeCell ref="A117:D117"/>
    <mergeCell ref="O28:P28"/>
    <mergeCell ref="A94:D94"/>
    <mergeCell ref="A95:D95"/>
    <mergeCell ref="A96:D96"/>
    <mergeCell ref="A93:D93"/>
    <mergeCell ref="A101:D101"/>
    <mergeCell ref="A102:D102"/>
    <mergeCell ref="A105:D105"/>
    <mergeCell ref="A106:D106"/>
    <mergeCell ref="A72:D72"/>
    <mergeCell ref="A73:D73"/>
    <mergeCell ref="A97:D97"/>
    <mergeCell ref="A91:D91"/>
    <mergeCell ref="A92:D92"/>
    <mergeCell ref="A66:D66"/>
    <mergeCell ref="A67:D67"/>
    <mergeCell ref="A88:D88"/>
    <mergeCell ref="A89:D89"/>
    <mergeCell ref="A82:D82"/>
    <mergeCell ref="A74:D74"/>
    <mergeCell ref="A75:D75"/>
    <mergeCell ref="A76:D76"/>
    <mergeCell ref="A77:D77"/>
    <mergeCell ref="A78:D78"/>
    <mergeCell ref="A84:D84"/>
    <mergeCell ref="A87:D87"/>
    <mergeCell ref="A85:D85"/>
    <mergeCell ref="A86:D86"/>
  </mergeCells>
  <printOptions gridLines="1"/>
  <pageMargins left="0.4" right="0.4" top="0.4" bottom="0.4" header="0.3" footer="0.3"/>
  <pageSetup scale="55" orientation="portrait" r:id="rId1"/>
  <ignoredErrors>
    <ignoredError sqref="E107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49"/>
  <sheetViews>
    <sheetView workbookViewId="0">
      <selection activeCell="G53" sqref="G53"/>
    </sheetView>
  </sheetViews>
  <sheetFormatPr defaultRowHeight="12" x14ac:dyDescent="0.2"/>
  <cols>
    <col min="1" max="1" width="2" style="220" bestFit="1" customWidth="1"/>
    <col min="2" max="2" width="36.5703125" style="76" customWidth="1"/>
    <col min="3" max="7" width="14.140625" style="76" customWidth="1"/>
    <col min="8" max="8" width="13.5703125" style="76" customWidth="1"/>
    <col min="9" max="9" width="1.42578125" style="76" customWidth="1"/>
    <col min="10" max="10" width="31.85546875" style="76" customWidth="1"/>
    <col min="11" max="11" width="23" style="76" customWidth="1"/>
    <col min="12" max="14" width="10.7109375" style="76" customWidth="1"/>
    <col min="15" max="16384" width="9.140625" style="76"/>
  </cols>
  <sheetData>
    <row r="1" spans="1:11" s="75" customFormat="1" x14ac:dyDescent="0.2">
      <c r="A1" s="218"/>
      <c r="B1" s="74" t="s">
        <v>86</v>
      </c>
      <c r="C1" s="73"/>
      <c r="D1" s="73"/>
      <c r="E1" s="73"/>
      <c r="F1" s="73"/>
      <c r="G1" s="73"/>
      <c r="H1" s="73"/>
      <c r="I1" s="73"/>
    </row>
    <row r="2" spans="1:11" s="75" customFormat="1" x14ac:dyDescent="0.2">
      <c r="A2" s="218"/>
      <c r="B2" s="74"/>
      <c r="C2" s="73"/>
      <c r="D2" s="73"/>
      <c r="E2" s="73"/>
      <c r="F2" s="73"/>
      <c r="G2" s="73"/>
      <c r="H2" s="73"/>
      <c r="I2" s="73"/>
      <c r="K2" s="76"/>
    </row>
    <row r="3" spans="1:11" x14ac:dyDescent="0.2">
      <c r="A3" s="219"/>
      <c r="B3" s="78" t="s">
        <v>185</v>
      </c>
      <c r="H3" s="77"/>
      <c r="I3" s="77"/>
    </row>
    <row r="4" spans="1:11" x14ac:dyDescent="0.2">
      <c r="A4" s="219"/>
      <c r="B4" s="76" t="s">
        <v>25</v>
      </c>
      <c r="H4" s="77"/>
      <c r="I4" s="77"/>
    </row>
    <row r="5" spans="1:11" x14ac:dyDescent="0.2">
      <c r="A5" s="219"/>
      <c r="B5" s="10" t="s">
        <v>157</v>
      </c>
      <c r="H5" s="77"/>
      <c r="I5" s="77"/>
    </row>
    <row r="6" spans="1:11" x14ac:dyDescent="0.2">
      <c r="A6" s="219"/>
      <c r="B6" s="76" t="s">
        <v>26</v>
      </c>
      <c r="H6" s="77"/>
      <c r="I6" s="77"/>
    </row>
    <row r="7" spans="1:11" x14ac:dyDescent="0.2">
      <c r="A7" s="219"/>
      <c r="B7" s="76" t="s">
        <v>21</v>
      </c>
      <c r="H7" s="77"/>
      <c r="I7" s="77"/>
    </row>
    <row r="8" spans="1:11" x14ac:dyDescent="0.2">
      <c r="A8" s="219"/>
      <c r="B8" s="76" t="s">
        <v>22</v>
      </c>
      <c r="H8" s="77"/>
      <c r="I8" s="77"/>
    </row>
    <row r="9" spans="1:11" x14ac:dyDescent="0.2">
      <c r="A9" s="219"/>
      <c r="B9" s="76" t="s">
        <v>23</v>
      </c>
      <c r="H9" s="77"/>
      <c r="I9" s="77"/>
    </row>
    <row r="10" spans="1:11" x14ac:dyDescent="0.2">
      <c r="A10" s="218"/>
      <c r="C10" s="79"/>
      <c r="D10" s="73"/>
      <c r="E10" s="73"/>
      <c r="F10" s="73"/>
      <c r="G10" s="73"/>
      <c r="H10" s="77"/>
      <c r="I10" s="77"/>
    </row>
    <row r="11" spans="1:11" x14ac:dyDescent="0.2">
      <c r="A11" s="218"/>
      <c r="B11" s="80" t="s">
        <v>186</v>
      </c>
      <c r="C11" s="79"/>
      <c r="D11" s="73"/>
      <c r="E11" s="73"/>
      <c r="F11" s="73"/>
      <c r="G11" s="73"/>
      <c r="H11" s="77"/>
      <c r="I11" s="77"/>
      <c r="J11" s="80"/>
    </row>
    <row r="12" spans="1:11" x14ac:dyDescent="0.2">
      <c r="A12" s="218"/>
      <c r="B12" s="80"/>
      <c r="C12" s="79"/>
      <c r="D12" s="73"/>
      <c r="E12" s="73"/>
      <c r="F12" s="73"/>
      <c r="G12" s="73"/>
      <c r="H12" s="77"/>
      <c r="I12" s="77"/>
      <c r="J12" s="80"/>
    </row>
    <row r="13" spans="1:11" x14ac:dyDescent="0.2">
      <c r="A13" s="218"/>
      <c r="B13" s="37"/>
      <c r="C13" s="79"/>
      <c r="D13" s="73"/>
      <c r="E13" s="73"/>
      <c r="F13" s="73"/>
      <c r="G13" s="73"/>
      <c r="H13" s="77"/>
      <c r="I13" s="77"/>
      <c r="J13" s="80"/>
    </row>
    <row r="14" spans="1:11" x14ac:dyDescent="0.2">
      <c r="A14" s="218"/>
      <c r="B14" s="118" t="s">
        <v>47</v>
      </c>
      <c r="C14" s="79"/>
      <c r="D14" s="73"/>
      <c r="E14" s="73"/>
      <c r="F14" s="73"/>
      <c r="G14" s="73"/>
      <c r="H14" s="77"/>
      <c r="I14" s="77"/>
      <c r="J14" s="80"/>
    </row>
    <row r="15" spans="1:11" x14ac:dyDescent="0.2">
      <c r="A15" s="218"/>
      <c r="B15" s="37">
        <v>0.56499999999999995</v>
      </c>
      <c r="C15" s="79" t="s">
        <v>166</v>
      </c>
      <c r="D15" s="73"/>
      <c r="E15" s="73"/>
      <c r="F15" s="73"/>
      <c r="G15" s="73"/>
      <c r="H15" s="77"/>
      <c r="I15" s="77"/>
      <c r="J15" s="80"/>
    </row>
    <row r="16" spans="1:11" x14ac:dyDescent="0.2">
      <c r="A16" s="218"/>
      <c r="B16" s="36">
        <v>0.4</v>
      </c>
      <c r="C16" s="79" t="s">
        <v>174</v>
      </c>
      <c r="D16" s="73"/>
      <c r="E16" s="73"/>
      <c r="F16" s="73"/>
      <c r="G16" s="73"/>
      <c r="H16" s="77"/>
      <c r="I16" s="77"/>
      <c r="J16" s="80"/>
    </row>
    <row r="17" spans="1:16" x14ac:dyDescent="0.2">
      <c r="A17" s="218"/>
      <c r="B17" s="36">
        <v>0.38</v>
      </c>
      <c r="C17" s="79" t="s">
        <v>175</v>
      </c>
      <c r="D17" s="73"/>
      <c r="E17" s="73"/>
      <c r="F17" s="73"/>
      <c r="G17" s="73"/>
      <c r="H17" s="77"/>
      <c r="I17" s="77"/>
      <c r="J17" s="80"/>
    </row>
    <row r="18" spans="1:16" ht="12.75" thickBot="1" x14ac:dyDescent="0.25">
      <c r="A18" s="218"/>
      <c r="B18" s="221">
        <v>0.26</v>
      </c>
      <c r="C18" s="222" t="s">
        <v>188</v>
      </c>
      <c r="D18" s="223"/>
      <c r="E18" s="223"/>
      <c r="F18" s="223"/>
      <c r="G18" s="73"/>
      <c r="H18" s="77"/>
      <c r="I18" s="77"/>
      <c r="J18" s="80"/>
    </row>
    <row r="19" spans="1:16" ht="12.75" thickTop="1" x14ac:dyDescent="0.2">
      <c r="A19" s="218"/>
      <c r="B19" s="36">
        <v>0.1</v>
      </c>
      <c r="C19" s="79" t="s">
        <v>176</v>
      </c>
      <c r="D19" s="73"/>
      <c r="E19" s="73"/>
      <c r="F19" s="73"/>
      <c r="G19" s="73"/>
      <c r="H19" s="77"/>
      <c r="I19" s="77"/>
      <c r="J19" s="80"/>
    </row>
    <row r="20" spans="1:16" ht="12.75" thickBot="1" x14ac:dyDescent="0.25">
      <c r="A20" s="218"/>
      <c r="B20" s="36"/>
      <c r="C20" s="79"/>
      <c r="D20" s="73"/>
      <c r="E20" s="73"/>
      <c r="F20" s="73"/>
      <c r="G20" s="73"/>
      <c r="H20" s="77"/>
      <c r="I20" s="77"/>
    </row>
    <row r="21" spans="1:16" ht="12.75" thickBot="1" x14ac:dyDescent="0.25">
      <c r="B21" s="81" t="s">
        <v>116</v>
      </c>
      <c r="C21" s="82"/>
      <c r="D21" s="82"/>
      <c r="E21" s="82"/>
      <c r="F21" s="82"/>
      <c r="G21" s="82"/>
      <c r="H21" s="83"/>
      <c r="I21" s="84"/>
    </row>
    <row r="22" spans="1:16" ht="12.75" thickBot="1" x14ac:dyDescent="0.25">
      <c r="B22" s="85" t="s">
        <v>99</v>
      </c>
      <c r="C22" s="86" t="s">
        <v>13</v>
      </c>
      <c r="D22" s="86" t="s">
        <v>14</v>
      </c>
      <c r="E22" s="86" t="s">
        <v>15</v>
      </c>
      <c r="F22" s="86" t="s">
        <v>16</v>
      </c>
      <c r="G22" s="87" t="s">
        <v>17</v>
      </c>
      <c r="H22" s="88" t="s">
        <v>100</v>
      </c>
      <c r="I22" s="89"/>
    </row>
    <row r="23" spans="1:16" x14ac:dyDescent="0.2">
      <c r="A23" s="220">
        <v>1</v>
      </c>
      <c r="B23" s="90" t="str">
        <f>budget!A99</f>
        <v>subcontract 1</v>
      </c>
      <c r="C23" s="91">
        <f>budget!E99</f>
        <v>0</v>
      </c>
      <c r="D23" s="91">
        <f>budget!H99</f>
        <v>0</v>
      </c>
      <c r="E23" s="91">
        <f>budget!K99</f>
        <v>0</v>
      </c>
      <c r="F23" s="91">
        <f>budget!N99</f>
        <v>0</v>
      </c>
      <c r="G23" s="92">
        <f>budget!Q99</f>
        <v>0</v>
      </c>
      <c r="H23" s="120">
        <f t="shared" ref="H23:H25" si="0">SUM(C23:G23)</f>
        <v>0</v>
      </c>
      <c r="I23" s="93"/>
    </row>
    <row r="24" spans="1:16" x14ac:dyDescent="0.2">
      <c r="A24" s="220">
        <v>2</v>
      </c>
      <c r="B24" s="90" t="str">
        <f>budget!A100</f>
        <v>subcontract 2</v>
      </c>
      <c r="C24" s="91">
        <f>budget!E100</f>
        <v>0</v>
      </c>
      <c r="D24" s="91">
        <f>budget!H100</f>
        <v>0</v>
      </c>
      <c r="E24" s="91">
        <f>budget!K100</f>
        <v>0</v>
      </c>
      <c r="F24" s="91">
        <f>budget!N100</f>
        <v>0</v>
      </c>
      <c r="G24" s="92">
        <f>budget!Q100</f>
        <v>0</v>
      </c>
      <c r="H24" s="121">
        <f t="shared" si="0"/>
        <v>0</v>
      </c>
      <c r="I24" s="93"/>
    </row>
    <row r="25" spans="1:16" x14ac:dyDescent="0.2">
      <c r="A25" s="220">
        <v>3</v>
      </c>
      <c r="B25" s="90" t="str">
        <f>budget!A101</f>
        <v>subcontract 3</v>
      </c>
      <c r="C25" s="91">
        <f>budget!E101</f>
        <v>0</v>
      </c>
      <c r="D25" s="91">
        <f>budget!H101</f>
        <v>0</v>
      </c>
      <c r="E25" s="91">
        <f>budget!K101</f>
        <v>0</v>
      </c>
      <c r="F25" s="91">
        <f>budget!N101</f>
        <v>0</v>
      </c>
      <c r="G25" s="92">
        <f>budget!Q101</f>
        <v>0</v>
      </c>
      <c r="H25" s="121">
        <f t="shared" si="0"/>
        <v>0</v>
      </c>
      <c r="I25" s="93"/>
    </row>
    <row r="26" spans="1:16" x14ac:dyDescent="0.2">
      <c r="A26" s="220">
        <v>4</v>
      </c>
      <c r="B26" s="90" t="str">
        <f>budget!A102</f>
        <v>subcontract 4</v>
      </c>
      <c r="C26" s="91">
        <f>budget!E102</f>
        <v>0</v>
      </c>
      <c r="D26" s="91">
        <f>budget!H102</f>
        <v>0</v>
      </c>
      <c r="E26" s="91">
        <f>budget!K102</f>
        <v>0</v>
      </c>
      <c r="F26" s="91">
        <f>budget!N102</f>
        <v>0</v>
      </c>
      <c r="G26" s="92">
        <f>budget!Q102</f>
        <v>0</v>
      </c>
      <c r="H26" s="121">
        <f t="shared" ref="H26:H30" si="1">SUM(C26:G26)</f>
        <v>0</v>
      </c>
      <c r="I26" s="93"/>
    </row>
    <row r="27" spans="1:16" x14ac:dyDescent="0.2">
      <c r="A27" s="220">
        <v>5</v>
      </c>
      <c r="B27" s="90" t="str">
        <f>budget!A103</f>
        <v>subcontract 5</v>
      </c>
      <c r="C27" s="91">
        <f>budget!E103</f>
        <v>0</v>
      </c>
      <c r="D27" s="91">
        <f>budget!H103</f>
        <v>0</v>
      </c>
      <c r="E27" s="91">
        <f>budget!K103</f>
        <v>0</v>
      </c>
      <c r="F27" s="91">
        <f>budget!N103</f>
        <v>0</v>
      </c>
      <c r="G27" s="92">
        <f>budget!Q103</f>
        <v>0</v>
      </c>
      <c r="H27" s="121">
        <f t="shared" si="1"/>
        <v>0</v>
      </c>
      <c r="I27" s="93"/>
    </row>
    <row r="28" spans="1:16" x14ac:dyDescent="0.2">
      <c r="A28" s="220">
        <v>6</v>
      </c>
      <c r="B28" s="90" t="str">
        <f>budget!A104</f>
        <v>subcontract 6</v>
      </c>
      <c r="C28" s="91">
        <f>budget!E104</f>
        <v>0</v>
      </c>
      <c r="D28" s="91">
        <f>budget!H104</f>
        <v>0</v>
      </c>
      <c r="E28" s="91">
        <f>budget!K104</f>
        <v>0</v>
      </c>
      <c r="F28" s="91">
        <f>budget!N104</f>
        <v>0</v>
      </c>
      <c r="G28" s="92">
        <f>budget!Q104</f>
        <v>0</v>
      </c>
      <c r="H28" s="121">
        <f t="shared" si="1"/>
        <v>0</v>
      </c>
      <c r="I28" s="93"/>
    </row>
    <row r="29" spans="1:16" x14ac:dyDescent="0.2">
      <c r="A29" s="220">
        <v>7</v>
      </c>
      <c r="B29" s="90" t="str">
        <f>budget!A105</f>
        <v>subcontract 7</v>
      </c>
      <c r="C29" s="91">
        <f>budget!E105</f>
        <v>0</v>
      </c>
      <c r="D29" s="91">
        <f>budget!H105</f>
        <v>0</v>
      </c>
      <c r="E29" s="91">
        <f>budget!K105</f>
        <v>0</v>
      </c>
      <c r="F29" s="91">
        <f>budget!N105</f>
        <v>0</v>
      </c>
      <c r="G29" s="92">
        <f>budget!Q105</f>
        <v>0</v>
      </c>
      <c r="H29" s="121">
        <f t="shared" si="1"/>
        <v>0</v>
      </c>
      <c r="I29" s="93"/>
      <c r="K29" s="75"/>
      <c r="L29" s="75"/>
      <c r="M29" s="75"/>
      <c r="N29" s="75"/>
      <c r="O29" s="75"/>
      <c r="P29" s="75"/>
    </row>
    <row r="30" spans="1:16" ht="12.75" thickBot="1" x14ac:dyDescent="0.25">
      <c r="A30" s="220">
        <v>8</v>
      </c>
      <c r="B30" s="90" t="str">
        <f>budget!A106</f>
        <v>subcontract 8</v>
      </c>
      <c r="C30" s="91">
        <f>budget!E106</f>
        <v>0</v>
      </c>
      <c r="D30" s="91">
        <f>budget!H106</f>
        <v>0</v>
      </c>
      <c r="E30" s="91">
        <f>budget!K106</f>
        <v>0</v>
      </c>
      <c r="F30" s="91">
        <f>budget!N106</f>
        <v>0</v>
      </c>
      <c r="G30" s="92">
        <f>budget!Q106</f>
        <v>0</v>
      </c>
      <c r="H30" s="121">
        <f t="shared" si="1"/>
        <v>0</v>
      </c>
      <c r="I30" s="93"/>
      <c r="K30" s="75"/>
      <c r="L30" s="75"/>
      <c r="M30" s="75"/>
      <c r="N30" s="75"/>
      <c r="O30" s="75"/>
      <c r="P30" s="75"/>
    </row>
    <row r="31" spans="1:16" ht="12.75" thickBot="1" x14ac:dyDescent="0.25">
      <c r="B31" s="225" t="s">
        <v>84</v>
      </c>
      <c r="C31" s="122">
        <f>SUM(C23:C30)</f>
        <v>0</v>
      </c>
      <c r="D31" s="122">
        <f t="shared" ref="D31:G31" si="2">SUM(D23:D30)</f>
        <v>0</v>
      </c>
      <c r="E31" s="122">
        <f t="shared" si="2"/>
        <v>0</v>
      </c>
      <c r="F31" s="122">
        <f>SUM(F23:F30)</f>
        <v>0</v>
      </c>
      <c r="G31" s="123">
        <f t="shared" si="2"/>
        <v>0</v>
      </c>
      <c r="H31" s="124">
        <f>SUM(C31:G31)</f>
        <v>0</v>
      </c>
      <c r="I31" s="93"/>
    </row>
    <row r="32" spans="1:16" s="80" customFormat="1" x14ac:dyDescent="0.2">
      <c r="A32" s="220"/>
      <c r="B32" s="94"/>
      <c r="C32" s="75"/>
      <c r="D32" s="75"/>
      <c r="E32" s="75"/>
      <c r="F32" s="75"/>
      <c r="G32" s="75"/>
      <c r="H32" s="95"/>
      <c r="I32" s="75"/>
    </row>
    <row r="33" spans="1:10" x14ac:dyDescent="0.2">
      <c r="B33" s="96" t="s">
        <v>97</v>
      </c>
      <c r="C33" s="75"/>
      <c r="D33" s="75"/>
      <c r="E33" s="75"/>
      <c r="F33" s="75"/>
      <c r="G33" s="75"/>
      <c r="H33" s="95"/>
      <c r="I33" s="75"/>
    </row>
    <row r="34" spans="1:10" ht="12.75" thickBot="1" x14ac:dyDescent="0.25">
      <c r="B34" s="96" t="s">
        <v>98</v>
      </c>
      <c r="C34" s="75"/>
      <c r="D34" s="75"/>
      <c r="E34" s="75"/>
      <c r="F34" s="75"/>
      <c r="G34" s="75"/>
      <c r="H34" s="95"/>
      <c r="I34" s="75"/>
    </row>
    <row r="35" spans="1:10" ht="12.75" thickBot="1" x14ac:dyDescent="0.25">
      <c r="B35" s="97" t="s">
        <v>85</v>
      </c>
      <c r="C35" s="98" t="s">
        <v>13</v>
      </c>
      <c r="D35" s="98" t="s">
        <v>14</v>
      </c>
      <c r="E35" s="98" t="s">
        <v>15</v>
      </c>
      <c r="F35" s="98" t="s">
        <v>16</v>
      </c>
      <c r="G35" s="99" t="s">
        <v>17</v>
      </c>
      <c r="H35" s="100" t="s">
        <v>100</v>
      </c>
      <c r="I35" s="89"/>
    </row>
    <row r="36" spans="1:10" x14ac:dyDescent="0.2">
      <c r="B36" s="101" t="s">
        <v>18</v>
      </c>
      <c r="C36" s="102">
        <v>0</v>
      </c>
      <c r="D36" s="102">
        <v>0</v>
      </c>
      <c r="E36" s="102">
        <v>0</v>
      </c>
      <c r="F36" s="102">
        <v>0</v>
      </c>
      <c r="G36" s="103">
        <v>0</v>
      </c>
      <c r="H36" s="120">
        <f t="shared" ref="H36:H43" si="3">SUM(C36:G36)</f>
        <v>0</v>
      </c>
      <c r="I36" s="93"/>
    </row>
    <row r="37" spans="1:10" x14ac:dyDescent="0.2">
      <c r="B37" s="101" t="s">
        <v>19</v>
      </c>
      <c r="C37" s="102">
        <v>0</v>
      </c>
      <c r="D37" s="102">
        <v>0</v>
      </c>
      <c r="E37" s="102">
        <v>0</v>
      </c>
      <c r="F37" s="102">
        <v>0</v>
      </c>
      <c r="G37" s="103">
        <v>0</v>
      </c>
      <c r="H37" s="121">
        <f t="shared" si="3"/>
        <v>0</v>
      </c>
      <c r="I37" s="93"/>
    </row>
    <row r="38" spans="1:10" x14ac:dyDescent="0.2">
      <c r="B38" s="101" t="s">
        <v>115</v>
      </c>
      <c r="C38" s="102">
        <v>0</v>
      </c>
      <c r="D38" s="102">
        <v>0</v>
      </c>
      <c r="E38" s="102">
        <v>0</v>
      </c>
      <c r="F38" s="102">
        <v>0</v>
      </c>
      <c r="G38" s="103">
        <v>0</v>
      </c>
      <c r="H38" s="121">
        <f t="shared" si="3"/>
        <v>0</v>
      </c>
      <c r="I38" s="93"/>
    </row>
    <row r="39" spans="1:10" x14ac:dyDescent="0.2">
      <c r="B39" s="101" t="s">
        <v>101</v>
      </c>
      <c r="C39" s="102">
        <v>0</v>
      </c>
      <c r="D39" s="102">
        <v>0</v>
      </c>
      <c r="E39" s="102">
        <v>0</v>
      </c>
      <c r="F39" s="102">
        <v>0</v>
      </c>
      <c r="G39" s="103">
        <v>0</v>
      </c>
      <c r="H39" s="121">
        <f t="shared" si="3"/>
        <v>0</v>
      </c>
      <c r="I39" s="93"/>
    </row>
    <row r="40" spans="1:10" ht="12.75" thickBot="1" x14ac:dyDescent="0.25">
      <c r="B40" s="104" t="s">
        <v>187</v>
      </c>
      <c r="C40" s="105">
        <v>0</v>
      </c>
      <c r="D40" s="105">
        <v>0</v>
      </c>
      <c r="E40" s="105">
        <v>0</v>
      </c>
      <c r="F40" s="105">
        <v>0</v>
      </c>
      <c r="G40" s="106">
        <v>0</v>
      </c>
      <c r="H40" s="125">
        <f t="shared" si="3"/>
        <v>0</v>
      </c>
      <c r="I40" s="93"/>
    </row>
    <row r="41" spans="1:10" x14ac:dyDescent="0.2">
      <c r="A41" s="220">
        <v>1</v>
      </c>
      <c r="B41" s="107" t="str">
        <f t="shared" ref="B41:C43" si="4">B23</f>
        <v>subcontract 1</v>
      </c>
      <c r="C41" s="108">
        <f t="shared" si="4"/>
        <v>0</v>
      </c>
      <c r="D41" s="108">
        <f t="shared" ref="D41:G41" si="5">D23</f>
        <v>0</v>
      </c>
      <c r="E41" s="108">
        <f t="shared" si="5"/>
        <v>0</v>
      </c>
      <c r="F41" s="108">
        <f t="shared" si="5"/>
        <v>0</v>
      </c>
      <c r="G41" s="109">
        <f t="shared" si="5"/>
        <v>0</v>
      </c>
      <c r="H41" s="120">
        <f t="shared" si="3"/>
        <v>0</v>
      </c>
      <c r="I41" s="93"/>
      <c r="J41" s="110" t="s">
        <v>158</v>
      </c>
    </row>
    <row r="42" spans="1:10" x14ac:dyDescent="0.2">
      <c r="A42" s="220">
        <v>2</v>
      </c>
      <c r="B42" s="111" t="str">
        <f t="shared" si="4"/>
        <v>subcontract 2</v>
      </c>
      <c r="C42" s="108">
        <f t="shared" si="4"/>
        <v>0</v>
      </c>
      <c r="D42" s="112">
        <f t="shared" ref="D42:G43" si="6">D24</f>
        <v>0</v>
      </c>
      <c r="E42" s="112">
        <f t="shared" si="6"/>
        <v>0</v>
      </c>
      <c r="F42" s="112">
        <f t="shared" si="6"/>
        <v>0</v>
      </c>
      <c r="G42" s="113">
        <f t="shared" si="6"/>
        <v>0</v>
      </c>
      <c r="H42" s="121">
        <f>SUM(C42:G42)</f>
        <v>0</v>
      </c>
      <c r="I42" s="93"/>
      <c r="J42" s="110" t="s">
        <v>158</v>
      </c>
    </row>
    <row r="43" spans="1:10" x14ac:dyDescent="0.2">
      <c r="A43" s="220">
        <v>3</v>
      </c>
      <c r="B43" s="111" t="str">
        <f t="shared" si="4"/>
        <v>subcontract 3</v>
      </c>
      <c r="C43" s="108">
        <f t="shared" si="4"/>
        <v>0</v>
      </c>
      <c r="D43" s="112">
        <f t="shared" si="6"/>
        <v>0</v>
      </c>
      <c r="E43" s="112">
        <f t="shared" si="6"/>
        <v>0</v>
      </c>
      <c r="F43" s="112">
        <f t="shared" si="6"/>
        <v>0</v>
      </c>
      <c r="G43" s="113">
        <f t="shared" si="6"/>
        <v>0</v>
      </c>
      <c r="H43" s="121">
        <f t="shared" si="3"/>
        <v>0</v>
      </c>
      <c r="I43" s="93"/>
      <c r="J43" s="110" t="s">
        <v>158</v>
      </c>
    </row>
    <row r="44" spans="1:10" x14ac:dyDescent="0.2">
      <c r="A44" s="220">
        <v>4</v>
      </c>
      <c r="B44" s="111" t="str">
        <f t="shared" ref="B44:G44" si="7">B26</f>
        <v>subcontract 4</v>
      </c>
      <c r="C44" s="108">
        <f t="shared" si="7"/>
        <v>0</v>
      </c>
      <c r="D44" s="112">
        <f t="shared" si="7"/>
        <v>0</v>
      </c>
      <c r="E44" s="112">
        <f t="shared" si="7"/>
        <v>0</v>
      </c>
      <c r="F44" s="112">
        <f t="shared" si="7"/>
        <v>0</v>
      </c>
      <c r="G44" s="113">
        <f t="shared" si="7"/>
        <v>0</v>
      </c>
      <c r="H44" s="121">
        <f t="shared" ref="H44:H48" si="8">SUM(C44:G44)</f>
        <v>0</v>
      </c>
      <c r="I44" s="93"/>
      <c r="J44" s="110" t="s">
        <v>158</v>
      </c>
    </row>
    <row r="45" spans="1:10" x14ac:dyDescent="0.2">
      <c r="A45" s="220">
        <v>5</v>
      </c>
      <c r="B45" s="111" t="str">
        <f t="shared" ref="B45:G45" si="9">B27</f>
        <v>subcontract 5</v>
      </c>
      <c r="C45" s="108">
        <f t="shared" si="9"/>
        <v>0</v>
      </c>
      <c r="D45" s="112">
        <f t="shared" si="9"/>
        <v>0</v>
      </c>
      <c r="E45" s="112">
        <f t="shared" si="9"/>
        <v>0</v>
      </c>
      <c r="F45" s="112">
        <f t="shared" si="9"/>
        <v>0</v>
      </c>
      <c r="G45" s="113">
        <f t="shared" si="9"/>
        <v>0</v>
      </c>
      <c r="H45" s="121">
        <f t="shared" si="8"/>
        <v>0</v>
      </c>
      <c r="I45" s="93"/>
      <c r="J45" s="110" t="s">
        <v>158</v>
      </c>
    </row>
    <row r="46" spans="1:10" x14ac:dyDescent="0.2">
      <c r="A46" s="220">
        <v>6</v>
      </c>
      <c r="B46" s="111" t="str">
        <f t="shared" ref="B46:G46" si="10">B28</f>
        <v>subcontract 6</v>
      </c>
      <c r="C46" s="108">
        <f t="shared" si="10"/>
        <v>0</v>
      </c>
      <c r="D46" s="112">
        <f t="shared" si="10"/>
        <v>0</v>
      </c>
      <c r="E46" s="112">
        <f t="shared" si="10"/>
        <v>0</v>
      </c>
      <c r="F46" s="112">
        <f t="shared" si="10"/>
        <v>0</v>
      </c>
      <c r="G46" s="113">
        <f t="shared" si="10"/>
        <v>0</v>
      </c>
      <c r="H46" s="121">
        <f t="shared" si="8"/>
        <v>0</v>
      </c>
      <c r="I46" s="93"/>
      <c r="J46" s="110" t="s">
        <v>158</v>
      </c>
    </row>
    <row r="47" spans="1:10" x14ac:dyDescent="0.2">
      <c r="A47" s="220">
        <v>7</v>
      </c>
      <c r="B47" s="111" t="str">
        <f t="shared" ref="B47:G47" si="11">B29</f>
        <v>subcontract 7</v>
      </c>
      <c r="C47" s="108">
        <f t="shared" si="11"/>
        <v>0</v>
      </c>
      <c r="D47" s="112">
        <f t="shared" si="11"/>
        <v>0</v>
      </c>
      <c r="E47" s="112">
        <f t="shared" si="11"/>
        <v>0</v>
      </c>
      <c r="F47" s="112">
        <f t="shared" si="11"/>
        <v>0</v>
      </c>
      <c r="G47" s="113">
        <f t="shared" si="11"/>
        <v>0</v>
      </c>
      <c r="H47" s="121">
        <f t="shared" si="8"/>
        <v>0</v>
      </c>
      <c r="I47" s="93"/>
      <c r="J47" s="110" t="s">
        <v>158</v>
      </c>
    </row>
    <row r="48" spans="1:10" ht="12.75" thickBot="1" x14ac:dyDescent="0.25">
      <c r="A48" s="220">
        <v>8</v>
      </c>
      <c r="B48" s="111" t="str">
        <f t="shared" ref="B48:G48" si="12">B30</f>
        <v>subcontract 8</v>
      </c>
      <c r="C48" s="108">
        <f t="shared" si="12"/>
        <v>0</v>
      </c>
      <c r="D48" s="112">
        <f t="shared" si="12"/>
        <v>0</v>
      </c>
      <c r="E48" s="112">
        <f t="shared" si="12"/>
        <v>0</v>
      </c>
      <c r="F48" s="112">
        <f t="shared" si="12"/>
        <v>0</v>
      </c>
      <c r="G48" s="113">
        <f t="shared" si="12"/>
        <v>0</v>
      </c>
      <c r="H48" s="125">
        <f t="shared" si="8"/>
        <v>0</v>
      </c>
      <c r="I48" s="93"/>
      <c r="J48" s="110" t="s">
        <v>158</v>
      </c>
    </row>
    <row r="49" spans="2:9" ht="20.25" customHeight="1" thickBot="1" x14ac:dyDescent="0.25">
      <c r="B49" s="114" t="s">
        <v>20</v>
      </c>
      <c r="C49" s="115">
        <f>SUM(C36:C48)</f>
        <v>0</v>
      </c>
      <c r="D49" s="115">
        <f>SUM(D36:D48)</f>
        <v>0</v>
      </c>
      <c r="E49" s="115">
        <f>SUM(E36:E48)</f>
        <v>0</v>
      </c>
      <c r="F49" s="115">
        <f t="shared" ref="F49:G49" si="13">SUM(F36:F48)</f>
        <v>0</v>
      </c>
      <c r="G49" s="116">
        <f t="shared" si="13"/>
        <v>0</v>
      </c>
      <c r="H49" s="117" t="s">
        <v>42</v>
      </c>
      <c r="I49" s="11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F832-A2F1-41A7-A214-63BCB6335909}">
  <sheetPr>
    <tabColor rgb="FFFFC000"/>
  </sheetPr>
  <dimension ref="A1:F109"/>
  <sheetViews>
    <sheetView workbookViewId="0">
      <selection activeCell="B5" sqref="B5"/>
    </sheetView>
  </sheetViews>
  <sheetFormatPr defaultRowHeight="13.5" x14ac:dyDescent="0.2"/>
  <cols>
    <col min="1" max="1" width="7.7109375" style="57" bestFit="1" customWidth="1"/>
    <col min="2" max="3" width="14.28515625" style="57" bestFit="1" customWidth="1"/>
    <col min="4" max="4" width="26.28515625" style="57" bestFit="1" customWidth="1"/>
    <col min="5" max="5" width="36.85546875" style="57" bestFit="1" customWidth="1"/>
    <col min="6" max="16384" width="9.140625" style="57"/>
  </cols>
  <sheetData>
    <row r="1" spans="1:6" ht="15.75" x14ac:dyDescent="0.25">
      <c r="A1" s="58" t="s">
        <v>183</v>
      </c>
    </row>
    <row r="3" spans="1:6" ht="14.25" thickBot="1" x14ac:dyDescent="0.25">
      <c r="A3" s="165" t="s">
        <v>134</v>
      </c>
      <c r="B3" s="166" t="s">
        <v>135</v>
      </c>
      <c r="C3" s="166" t="s">
        <v>136</v>
      </c>
      <c r="D3" s="166" t="s">
        <v>171</v>
      </c>
      <c r="E3" s="166" t="s">
        <v>137</v>
      </c>
    </row>
    <row r="4" spans="1:6" ht="15.75" thickBot="1" x14ac:dyDescent="0.25">
      <c r="A4" s="164" t="s">
        <v>138</v>
      </c>
      <c r="B4" s="63">
        <v>43647</v>
      </c>
      <c r="C4" s="224">
        <v>44742</v>
      </c>
      <c r="D4" s="64" t="s">
        <v>140</v>
      </c>
      <c r="E4" s="64" t="s">
        <v>139</v>
      </c>
    </row>
    <row r="5" spans="1:6" ht="15.75" thickTop="1" x14ac:dyDescent="0.2">
      <c r="A5" s="167" t="s">
        <v>138</v>
      </c>
      <c r="B5" s="170">
        <v>44743</v>
      </c>
      <c r="C5" s="168">
        <v>45107</v>
      </c>
      <c r="D5" s="169" t="s">
        <v>141</v>
      </c>
      <c r="E5" s="169" t="s">
        <v>139</v>
      </c>
      <c r="F5" s="62" t="s">
        <v>161</v>
      </c>
    </row>
    <row r="6" spans="1:6" ht="15" x14ac:dyDescent="0.2">
      <c r="A6" s="59" t="s">
        <v>138</v>
      </c>
      <c r="B6" s="60">
        <v>43282</v>
      </c>
      <c r="C6" s="60">
        <v>45107</v>
      </c>
      <c r="D6" s="61" t="s">
        <v>142</v>
      </c>
      <c r="E6" s="61" t="s">
        <v>143</v>
      </c>
    </row>
    <row r="7" spans="1:6" ht="15" x14ac:dyDescent="0.2">
      <c r="A7" s="59" t="s">
        <v>138</v>
      </c>
      <c r="B7" s="60">
        <v>43647</v>
      </c>
      <c r="C7" s="60">
        <v>45107</v>
      </c>
      <c r="D7" s="61" t="s">
        <v>145</v>
      </c>
      <c r="E7" s="61" t="s">
        <v>144</v>
      </c>
    </row>
    <row r="8" spans="1:6" ht="15" x14ac:dyDescent="0.2">
      <c r="A8" s="59" t="s">
        <v>138</v>
      </c>
      <c r="B8" s="60">
        <v>43282</v>
      </c>
      <c r="C8" s="60">
        <v>45107</v>
      </c>
      <c r="D8" s="61" t="s">
        <v>147</v>
      </c>
      <c r="E8" s="61" t="s">
        <v>146</v>
      </c>
    </row>
    <row r="9" spans="1:6" s="65" customFormat="1" ht="12" x14ac:dyDescent="0.2"/>
    <row r="10" spans="1:6" s="65" customFormat="1" ht="12" x14ac:dyDescent="0.2">
      <c r="A10" s="66" t="s">
        <v>102</v>
      </c>
    </row>
    <row r="11" spans="1:6" s="65" customFormat="1" ht="12" x14ac:dyDescent="0.2">
      <c r="A11" s="67" t="s">
        <v>154</v>
      </c>
    </row>
    <row r="12" spans="1:6" s="65" customFormat="1" ht="12" x14ac:dyDescent="0.2">
      <c r="A12" s="67" t="s">
        <v>153</v>
      </c>
    </row>
    <row r="13" spans="1:6" s="65" customFormat="1" ht="12" x14ac:dyDescent="0.2">
      <c r="A13" s="67" t="s">
        <v>155</v>
      </c>
    </row>
    <row r="14" spans="1:6" s="65" customFormat="1" ht="12" x14ac:dyDescent="0.2">
      <c r="A14" s="67"/>
    </row>
    <row r="15" spans="1:6" s="65" customFormat="1" ht="12" x14ac:dyDescent="0.2">
      <c r="A15" s="68" t="s">
        <v>103</v>
      </c>
    </row>
    <row r="16" spans="1:6" s="65" customFormat="1" ht="12" x14ac:dyDescent="0.2">
      <c r="A16" s="70" t="s">
        <v>104</v>
      </c>
    </row>
    <row r="17" spans="1:2" s="65" customFormat="1" ht="12" x14ac:dyDescent="0.2">
      <c r="A17" s="71" t="s">
        <v>177</v>
      </c>
    </row>
    <row r="18" spans="1:2" s="65" customFormat="1" ht="12" x14ac:dyDescent="0.2">
      <c r="A18" s="71" t="s">
        <v>178</v>
      </c>
    </row>
    <row r="19" spans="1:2" s="65" customFormat="1" ht="12" x14ac:dyDescent="0.2">
      <c r="A19" s="71" t="s">
        <v>179</v>
      </c>
    </row>
    <row r="20" spans="1:2" s="65" customFormat="1" ht="12" x14ac:dyDescent="0.2">
      <c r="A20" s="67"/>
      <c r="B20" s="72" t="s">
        <v>110</v>
      </c>
    </row>
    <row r="21" spans="1:2" s="65" customFormat="1" ht="12" x14ac:dyDescent="0.2">
      <c r="B21" s="67" t="s">
        <v>105</v>
      </c>
    </row>
    <row r="22" spans="1:2" s="65" customFormat="1" ht="12" x14ac:dyDescent="0.2">
      <c r="B22" s="72" t="s">
        <v>111</v>
      </c>
    </row>
    <row r="23" spans="1:2" s="65" customFormat="1" ht="12" x14ac:dyDescent="0.2">
      <c r="A23" s="67"/>
      <c r="B23" s="71" t="s">
        <v>180</v>
      </c>
    </row>
    <row r="24" spans="1:2" s="65" customFormat="1" ht="12" x14ac:dyDescent="0.2">
      <c r="B24" s="71" t="s">
        <v>181</v>
      </c>
    </row>
    <row r="25" spans="1:2" s="65" customFormat="1" ht="12" x14ac:dyDescent="0.2">
      <c r="B25" s="71" t="s">
        <v>182</v>
      </c>
    </row>
    <row r="26" spans="1:2" s="65" customFormat="1" ht="12" x14ac:dyDescent="0.2">
      <c r="B26" s="72" t="s">
        <v>112</v>
      </c>
    </row>
    <row r="27" spans="1:2" s="65" customFormat="1" ht="12" x14ac:dyDescent="0.2"/>
    <row r="28" spans="1:2" s="65" customFormat="1" ht="12" x14ac:dyDescent="0.2">
      <c r="A28" s="67"/>
      <c r="B28" s="69" t="s">
        <v>106</v>
      </c>
    </row>
    <row r="29" spans="1:2" s="65" customFormat="1" ht="12" x14ac:dyDescent="0.2">
      <c r="B29" s="68" t="s">
        <v>148</v>
      </c>
    </row>
    <row r="30" spans="1:2" s="65" customFormat="1" ht="12" x14ac:dyDescent="0.2">
      <c r="B30" s="67" t="s">
        <v>107</v>
      </c>
    </row>
    <row r="31" spans="1:2" s="65" customFormat="1" ht="12" x14ac:dyDescent="0.2">
      <c r="B31" s="67" t="s">
        <v>108</v>
      </c>
    </row>
    <row r="32" spans="1:2" s="65" customFormat="1" ht="12" x14ac:dyDescent="0.2">
      <c r="B32" s="67" t="s">
        <v>149</v>
      </c>
    </row>
    <row r="33" spans="1:2" s="65" customFormat="1" ht="12" x14ac:dyDescent="0.2">
      <c r="B33" s="67"/>
    </row>
    <row r="34" spans="1:2" s="65" customFormat="1" ht="12" x14ac:dyDescent="0.2">
      <c r="B34" s="68" t="s">
        <v>150</v>
      </c>
    </row>
    <row r="35" spans="1:2" s="65" customFormat="1" ht="12" x14ac:dyDescent="0.2">
      <c r="B35" s="67" t="s">
        <v>107</v>
      </c>
    </row>
    <row r="36" spans="1:2" s="65" customFormat="1" ht="12" x14ac:dyDescent="0.2">
      <c r="B36" s="67" t="s">
        <v>109</v>
      </c>
    </row>
    <row r="37" spans="1:2" s="65" customFormat="1" ht="12" x14ac:dyDescent="0.2">
      <c r="B37" s="67" t="s">
        <v>151</v>
      </c>
    </row>
    <row r="38" spans="1:2" s="65" customFormat="1" ht="12" x14ac:dyDescent="0.2">
      <c r="B38" s="67"/>
    </row>
    <row r="39" spans="1:2" s="65" customFormat="1" ht="12" x14ac:dyDescent="0.2">
      <c r="B39" s="67" t="s">
        <v>152</v>
      </c>
    </row>
    <row r="40" spans="1:2" s="65" customFormat="1" ht="12" x14ac:dyDescent="0.2">
      <c r="B40" s="67"/>
    </row>
    <row r="41" spans="1:2" s="65" customFormat="1" ht="12.75" x14ac:dyDescent="0.2">
      <c r="A41" s="4" t="s">
        <v>184</v>
      </c>
    </row>
    <row r="42" spans="1:2" s="65" customFormat="1" ht="12.75" x14ac:dyDescent="0.2">
      <c r="A42" s="4"/>
    </row>
    <row r="43" spans="1:2" s="65" customFormat="1" ht="12.75" x14ac:dyDescent="0.2">
      <c r="A43" s="2" t="s">
        <v>96</v>
      </c>
    </row>
    <row r="44" spans="1:2" s="65" customFormat="1" ht="12.75" x14ac:dyDescent="0.2">
      <c r="A44" s="1" t="s">
        <v>25</v>
      </c>
    </row>
    <row r="45" spans="1:2" s="65" customFormat="1" ht="12.75" x14ac:dyDescent="0.2">
      <c r="A45" s="3" t="s">
        <v>24</v>
      </c>
    </row>
    <row r="46" spans="1:2" s="65" customFormat="1" ht="12.75" x14ac:dyDescent="0.2">
      <c r="A46" s="1" t="s">
        <v>26</v>
      </c>
    </row>
    <row r="47" spans="1:2" s="65" customFormat="1" ht="12.75" x14ac:dyDescent="0.2">
      <c r="A47" s="1" t="s">
        <v>21</v>
      </c>
    </row>
    <row r="48" spans="1:2" s="65" customFormat="1" ht="12.75" x14ac:dyDescent="0.2">
      <c r="A48" s="1" t="s">
        <v>22</v>
      </c>
    </row>
    <row r="49" spans="1:1" s="65" customFormat="1" ht="12.75" x14ac:dyDescent="0.2">
      <c r="A49" s="1" t="s">
        <v>23</v>
      </c>
    </row>
    <row r="50" spans="1:1" s="65" customFormat="1" ht="12.75" x14ac:dyDescent="0.2">
      <c r="A50" s="1"/>
    </row>
    <row r="52" spans="1:1" s="65" customFormat="1" ht="12" x14ac:dyDescent="0.2"/>
    <row r="53" spans="1:1" s="65" customFormat="1" ht="12" x14ac:dyDescent="0.2"/>
    <row r="54" spans="1:1" s="65" customFormat="1" ht="12" x14ac:dyDescent="0.2"/>
    <row r="55" spans="1:1" s="65" customFormat="1" ht="12" x14ac:dyDescent="0.2"/>
    <row r="56" spans="1:1" s="65" customFormat="1" ht="12" x14ac:dyDescent="0.2"/>
    <row r="57" spans="1:1" s="65" customFormat="1" ht="12" x14ac:dyDescent="0.2"/>
    <row r="58" spans="1:1" s="65" customFormat="1" ht="12" x14ac:dyDescent="0.2"/>
    <row r="59" spans="1:1" s="65" customFormat="1" ht="12" x14ac:dyDescent="0.2"/>
    <row r="60" spans="1:1" s="65" customFormat="1" ht="12" x14ac:dyDescent="0.2"/>
    <row r="61" spans="1:1" s="65" customFormat="1" ht="12" x14ac:dyDescent="0.2"/>
    <row r="62" spans="1:1" s="65" customFormat="1" ht="12" x14ac:dyDescent="0.2"/>
    <row r="63" spans="1:1" s="65" customFormat="1" ht="12" x14ac:dyDescent="0.2"/>
    <row r="64" spans="1:1" s="65" customFormat="1" ht="12" x14ac:dyDescent="0.2"/>
    <row r="65" s="65" customFormat="1" ht="12" x14ac:dyDescent="0.2"/>
    <row r="66" s="65" customFormat="1" ht="12" x14ac:dyDescent="0.2"/>
    <row r="67" s="65" customFormat="1" ht="12" x14ac:dyDescent="0.2"/>
    <row r="68" s="65" customFormat="1" ht="12" x14ac:dyDescent="0.2"/>
    <row r="69" s="65" customFormat="1" ht="12" x14ac:dyDescent="0.2"/>
    <row r="70" s="65" customFormat="1" ht="12" x14ac:dyDescent="0.2"/>
    <row r="71" s="65" customFormat="1" ht="12" x14ac:dyDescent="0.2"/>
    <row r="72" s="65" customFormat="1" ht="12" x14ac:dyDescent="0.2"/>
    <row r="73" s="65" customFormat="1" ht="12" x14ac:dyDescent="0.2"/>
    <row r="74" s="65" customFormat="1" ht="12" x14ac:dyDescent="0.2"/>
    <row r="75" s="65" customFormat="1" ht="12" x14ac:dyDescent="0.2"/>
    <row r="76" s="65" customFormat="1" ht="12" x14ac:dyDescent="0.2"/>
    <row r="77" s="65" customFormat="1" ht="12" x14ac:dyDescent="0.2"/>
    <row r="78" s="65" customFormat="1" ht="12" x14ac:dyDescent="0.2"/>
    <row r="79" s="65" customFormat="1" ht="12" x14ac:dyDescent="0.2"/>
    <row r="80" s="65" customFormat="1" ht="12" x14ac:dyDescent="0.2"/>
    <row r="81" s="65" customFormat="1" ht="12" x14ac:dyDescent="0.2"/>
    <row r="82" s="65" customFormat="1" ht="12" x14ac:dyDescent="0.2"/>
    <row r="83" s="65" customFormat="1" ht="12" x14ac:dyDescent="0.2"/>
    <row r="84" s="65" customFormat="1" ht="12" x14ac:dyDescent="0.2"/>
    <row r="85" s="65" customFormat="1" ht="12" x14ac:dyDescent="0.2"/>
    <row r="86" s="65" customFormat="1" ht="12" x14ac:dyDescent="0.2"/>
    <row r="87" s="65" customFormat="1" ht="12" x14ac:dyDescent="0.2"/>
    <row r="88" s="65" customFormat="1" ht="12" x14ac:dyDescent="0.2"/>
    <row r="89" s="65" customFormat="1" ht="12" x14ac:dyDescent="0.2"/>
    <row r="90" s="65" customFormat="1" ht="12" x14ac:dyDescent="0.2"/>
    <row r="91" s="65" customFormat="1" ht="12" x14ac:dyDescent="0.2"/>
    <row r="92" s="65" customFormat="1" ht="12" x14ac:dyDescent="0.2"/>
    <row r="93" s="65" customFormat="1" ht="12" x14ac:dyDescent="0.2"/>
    <row r="94" s="65" customFormat="1" ht="12" x14ac:dyDescent="0.2"/>
    <row r="95" s="65" customFormat="1" ht="12" x14ac:dyDescent="0.2"/>
    <row r="96" s="65" customFormat="1" ht="12" x14ac:dyDescent="0.2"/>
    <row r="97" s="65" customFormat="1" ht="12" x14ac:dyDescent="0.2"/>
    <row r="98" s="65" customFormat="1" ht="12" x14ac:dyDescent="0.2"/>
    <row r="99" s="65" customFormat="1" ht="12" x14ac:dyDescent="0.2"/>
    <row r="100" s="65" customFormat="1" ht="12" x14ac:dyDescent="0.2"/>
    <row r="101" s="65" customFormat="1" ht="12" x14ac:dyDescent="0.2"/>
    <row r="102" s="65" customFormat="1" ht="12" x14ac:dyDescent="0.2"/>
    <row r="103" s="65" customFormat="1" ht="12" x14ac:dyDescent="0.2"/>
    <row r="104" s="65" customFormat="1" ht="12" x14ac:dyDescent="0.2"/>
    <row r="105" s="65" customFormat="1" ht="12" x14ac:dyDescent="0.2"/>
    <row r="106" s="65" customFormat="1" ht="12" x14ac:dyDescent="0.2"/>
    <row r="107" s="65" customFormat="1" ht="12" x14ac:dyDescent="0.2"/>
    <row r="108" s="65" customFormat="1" ht="12" x14ac:dyDescent="0.2"/>
    <row r="109" s="65" customFormat="1" ht="12" x14ac:dyDescent="0.2"/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A1:Q26"/>
  <sheetViews>
    <sheetView topLeftCell="G1" workbookViewId="0">
      <selection activeCell="H7" sqref="H7"/>
    </sheetView>
  </sheetViews>
  <sheetFormatPr defaultRowHeight="14.25" x14ac:dyDescent="0.2"/>
  <cols>
    <col min="1" max="1" width="22" style="8" customWidth="1"/>
    <col min="2" max="6" width="9.140625" style="8"/>
    <col min="7" max="7" width="8.5703125" style="9" bestFit="1" customWidth="1"/>
    <col min="8" max="8" width="13.140625" style="10" customWidth="1"/>
    <col min="9" max="13" width="10.85546875" style="10" bestFit="1" customWidth="1"/>
    <col min="14" max="17" width="9.140625" style="10"/>
    <col min="18" max="16384" width="9.140625" style="6"/>
  </cols>
  <sheetData>
    <row r="1" spans="1:13" ht="15" x14ac:dyDescent="0.25">
      <c r="A1" s="7" t="s">
        <v>50</v>
      </c>
      <c r="B1" s="7"/>
      <c r="H1" s="5" t="s">
        <v>70</v>
      </c>
    </row>
    <row r="2" spans="1:13" ht="15" x14ac:dyDescent="0.25">
      <c r="A2" s="7"/>
      <c r="B2" s="7"/>
      <c r="H2" s="5"/>
    </row>
    <row r="3" spans="1:13" ht="15" thickBot="1" x14ac:dyDescent="0.25">
      <c r="H3" s="25" t="s">
        <v>83</v>
      </c>
    </row>
    <row r="4" spans="1:13" x14ac:dyDescent="0.2">
      <c r="A4" s="8" t="s">
        <v>51</v>
      </c>
      <c r="I4" s="33" t="s">
        <v>71</v>
      </c>
      <c r="J4" s="33" t="s">
        <v>71</v>
      </c>
      <c r="K4" s="33" t="s">
        <v>94</v>
      </c>
      <c r="L4" s="33" t="s">
        <v>94</v>
      </c>
      <c r="M4" s="33" t="s">
        <v>95</v>
      </c>
    </row>
    <row r="5" spans="1:13" ht="15" thickBot="1" x14ac:dyDescent="0.25">
      <c r="A5" s="8" t="s">
        <v>52</v>
      </c>
      <c r="I5" s="34" t="s">
        <v>72</v>
      </c>
      <c r="J5" s="34" t="s">
        <v>73</v>
      </c>
      <c r="K5" s="34" t="s">
        <v>74</v>
      </c>
      <c r="L5" s="34" t="s">
        <v>75</v>
      </c>
      <c r="M5" s="34" t="s">
        <v>76</v>
      </c>
    </row>
    <row r="6" spans="1:13" x14ac:dyDescent="0.2">
      <c r="A6" s="8" t="s">
        <v>53</v>
      </c>
      <c r="H6" s="11" t="s">
        <v>77</v>
      </c>
      <c r="I6" s="12" t="s">
        <v>78</v>
      </c>
      <c r="J6" s="12" t="s">
        <v>78</v>
      </c>
      <c r="K6" s="12" t="s">
        <v>78</v>
      </c>
      <c r="L6" s="12" t="s">
        <v>78</v>
      </c>
      <c r="M6" s="13" t="s">
        <v>78</v>
      </c>
    </row>
    <row r="7" spans="1:13" ht="20.25" customHeight="1" thickBot="1" x14ac:dyDescent="0.25">
      <c r="H7" s="22">
        <v>0.2</v>
      </c>
      <c r="I7" s="23">
        <f>$H$7*2</f>
        <v>0.4</v>
      </c>
      <c r="J7" s="23">
        <f>$H$7*3</f>
        <v>0.60000000000000009</v>
      </c>
      <c r="K7" s="23">
        <f>$H$7*9</f>
        <v>1.8</v>
      </c>
      <c r="L7" s="23">
        <f>$H$7*10</f>
        <v>2</v>
      </c>
      <c r="M7" s="24">
        <f>$H$7*12</f>
        <v>2.4000000000000004</v>
      </c>
    </row>
    <row r="8" spans="1:13" ht="15" x14ac:dyDescent="0.25">
      <c r="B8" s="7"/>
    </row>
    <row r="9" spans="1:13" ht="15" x14ac:dyDescent="0.25">
      <c r="A9" s="7" t="s">
        <v>54</v>
      </c>
    </row>
    <row r="10" spans="1:13" ht="15" x14ac:dyDescent="0.25">
      <c r="A10" s="14" t="s">
        <v>79</v>
      </c>
      <c r="C10" s="15"/>
      <c r="D10" s="15"/>
      <c r="E10" s="15"/>
      <c r="F10" s="15"/>
      <c r="H10" s="10" t="s">
        <v>80</v>
      </c>
      <c r="I10" s="10" t="s">
        <v>89</v>
      </c>
    </row>
    <row r="11" spans="1:13" x14ac:dyDescent="0.2">
      <c r="A11" s="16"/>
      <c r="B11" s="17" t="s">
        <v>55</v>
      </c>
      <c r="C11" s="17" t="s">
        <v>56</v>
      </c>
      <c r="D11" s="17" t="s">
        <v>57</v>
      </c>
      <c r="E11" s="18"/>
      <c r="F11" s="18"/>
      <c r="I11" s="10" t="s">
        <v>92</v>
      </c>
    </row>
    <row r="12" spans="1:13" x14ac:dyDescent="0.2">
      <c r="A12" s="17" t="s">
        <v>58</v>
      </c>
      <c r="B12" s="17">
        <f>260*0.01</f>
        <v>2.6</v>
      </c>
      <c r="C12" s="17">
        <f>B12/5</f>
        <v>0.52</v>
      </c>
      <c r="D12" s="19">
        <f>B12/21.67</f>
        <v>0.11998154130133826</v>
      </c>
      <c r="E12" s="20"/>
      <c r="F12" s="20"/>
      <c r="I12" s="10" t="s">
        <v>91</v>
      </c>
    </row>
    <row r="13" spans="1:13" x14ac:dyDescent="0.2">
      <c r="A13" s="17" t="s">
        <v>59</v>
      </c>
      <c r="B13" s="17">
        <f>260*0.05</f>
        <v>13</v>
      </c>
      <c r="C13" s="17">
        <f t="shared" ref="C13:C23" si="0">B13/5</f>
        <v>2.6</v>
      </c>
      <c r="D13" s="19">
        <f t="shared" ref="D13:D23" si="1">B13/21.67</f>
        <v>0.59990770650669123</v>
      </c>
      <c r="E13" s="20"/>
      <c r="F13" s="20"/>
    </row>
    <row r="14" spans="1:13" x14ac:dyDescent="0.2">
      <c r="A14" s="17" t="s">
        <v>60</v>
      </c>
      <c r="B14" s="17">
        <f>260*0.1</f>
        <v>26</v>
      </c>
      <c r="C14" s="17">
        <f t="shared" si="0"/>
        <v>5.2</v>
      </c>
      <c r="D14" s="19">
        <f t="shared" si="1"/>
        <v>1.1998154130133825</v>
      </c>
      <c r="E14" s="20"/>
      <c r="F14" s="20"/>
      <c r="H14" s="10" t="s">
        <v>81</v>
      </c>
      <c r="I14" s="10" t="s">
        <v>88</v>
      </c>
    </row>
    <row r="15" spans="1:13" x14ac:dyDescent="0.2">
      <c r="A15" s="17" t="s">
        <v>61</v>
      </c>
      <c r="B15" s="17">
        <f>260*0.15</f>
        <v>39</v>
      </c>
      <c r="C15" s="17">
        <f t="shared" si="0"/>
        <v>7.8</v>
      </c>
      <c r="D15" s="19">
        <f t="shared" si="1"/>
        <v>1.7997231195200738</v>
      </c>
      <c r="E15" s="20"/>
      <c r="F15" s="20"/>
      <c r="I15" s="10" t="s">
        <v>93</v>
      </c>
    </row>
    <row r="16" spans="1:13" x14ac:dyDescent="0.2">
      <c r="A16" s="17" t="s">
        <v>62</v>
      </c>
      <c r="B16" s="17">
        <f>260*0.25</f>
        <v>65</v>
      </c>
      <c r="C16" s="17">
        <f t="shared" si="0"/>
        <v>13</v>
      </c>
      <c r="D16" s="19">
        <f t="shared" si="1"/>
        <v>2.9995385325334563</v>
      </c>
      <c r="E16" s="20"/>
      <c r="F16" s="20"/>
      <c r="I16" s="10" t="s">
        <v>90</v>
      </c>
    </row>
    <row r="17" spans="1:6" x14ac:dyDescent="0.2">
      <c r="A17" s="17" t="s">
        <v>63</v>
      </c>
      <c r="B17" s="17">
        <f>260*0.33</f>
        <v>85.8</v>
      </c>
      <c r="C17" s="17">
        <f t="shared" si="0"/>
        <v>17.16</v>
      </c>
      <c r="D17" s="19">
        <f t="shared" si="1"/>
        <v>3.9593908629441619</v>
      </c>
      <c r="E17" s="20"/>
      <c r="F17" s="20"/>
    </row>
    <row r="18" spans="1:6" x14ac:dyDescent="0.2">
      <c r="A18" s="17" t="s">
        <v>64</v>
      </c>
      <c r="B18" s="17">
        <f>260*0.5</f>
        <v>130</v>
      </c>
      <c r="C18" s="17">
        <f t="shared" si="0"/>
        <v>26</v>
      </c>
      <c r="D18" s="19">
        <f t="shared" si="1"/>
        <v>5.9990770650669125</v>
      </c>
      <c r="E18" s="20"/>
      <c r="F18" s="20"/>
    </row>
    <row r="19" spans="1:6" x14ac:dyDescent="0.2">
      <c r="A19" s="17" t="s">
        <v>65</v>
      </c>
      <c r="B19" s="17">
        <f>260*0.75</f>
        <v>195</v>
      </c>
      <c r="C19" s="17">
        <f t="shared" si="0"/>
        <v>39</v>
      </c>
      <c r="D19" s="19">
        <f t="shared" si="1"/>
        <v>8.9986155976003683</v>
      </c>
      <c r="E19" s="20"/>
      <c r="F19" s="20"/>
    </row>
    <row r="20" spans="1:6" x14ac:dyDescent="0.2">
      <c r="A20" s="17" t="s">
        <v>66</v>
      </c>
      <c r="B20" s="17">
        <f>260*0.8</f>
        <v>208</v>
      </c>
      <c r="C20" s="17">
        <f t="shared" si="0"/>
        <v>41.6</v>
      </c>
      <c r="D20" s="19">
        <f t="shared" si="1"/>
        <v>9.5985233041070597</v>
      </c>
      <c r="E20" s="20"/>
      <c r="F20" s="20"/>
    </row>
    <row r="21" spans="1:6" x14ac:dyDescent="0.2">
      <c r="A21" s="17" t="s">
        <v>67</v>
      </c>
      <c r="B21" s="17">
        <f>260*0.9</f>
        <v>234</v>
      </c>
      <c r="C21" s="17">
        <f t="shared" si="0"/>
        <v>46.8</v>
      </c>
      <c r="D21" s="19">
        <f t="shared" si="1"/>
        <v>10.798338717120442</v>
      </c>
      <c r="E21" s="20"/>
      <c r="F21" s="20"/>
    </row>
    <row r="22" spans="1:6" x14ac:dyDescent="0.2">
      <c r="A22" s="17" t="s">
        <v>68</v>
      </c>
      <c r="B22" s="17">
        <f>260*0.95</f>
        <v>247</v>
      </c>
      <c r="C22" s="17">
        <f t="shared" si="0"/>
        <v>49.4</v>
      </c>
      <c r="D22" s="19">
        <f t="shared" si="1"/>
        <v>11.398246423627134</v>
      </c>
      <c r="E22" s="20"/>
      <c r="F22" s="20"/>
    </row>
    <row r="23" spans="1:6" x14ac:dyDescent="0.2">
      <c r="A23" s="17" t="s">
        <v>69</v>
      </c>
      <c r="B23" s="17">
        <f>260</f>
        <v>260</v>
      </c>
      <c r="C23" s="17">
        <f t="shared" si="0"/>
        <v>52</v>
      </c>
      <c r="D23" s="19">
        <f t="shared" si="1"/>
        <v>11.998154130133825</v>
      </c>
      <c r="E23" s="20"/>
      <c r="F23" s="20"/>
    </row>
    <row r="24" spans="1:6" x14ac:dyDescent="0.2">
      <c r="A24" s="15"/>
      <c r="B24" s="18"/>
      <c r="C24" s="18"/>
      <c r="D24" s="18"/>
      <c r="E24" s="18"/>
      <c r="F24" s="18"/>
    </row>
    <row r="25" spans="1:6" x14ac:dyDescent="0.2">
      <c r="B25" s="21"/>
      <c r="C25" s="21"/>
      <c r="D25" s="21"/>
      <c r="E25" s="21"/>
      <c r="F25" s="21"/>
    </row>
    <row r="26" spans="1:6" x14ac:dyDescent="0.2">
      <c r="B26" s="21"/>
      <c r="C26" s="21"/>
      <c r="D26" s="21"/>
      <c r="E26" s="21"/>
      <c r="F26" s="21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MTDC Exclusions</vt:lpstr>
      <vt:lpstr>F&amp;A Rates and Instructions</vt:lpstr>
      <vt:lpstr>FTE% and Months Calculator</vt:lpstr>
      <vt:lpstr>budget!Print_Area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Schneider,Eric A.</dc:creator>
  <cp:lastModifiedBy>Schneider,Eric</cp:lastModifiedBy>
  <cp:lastPrinted>2019-12-09T16:22:47Z</cp:lastPrinted>
  <dcterms:created xsi:type="dcterms:W3CDTF">2015-10-02T15:26:34Z</dcterms:created>
  <dcterms:modified xsi:type="dcterms:W3CDTF">2022-05-02T13:17:10Z</dcterms:modified>
</cp:coreProperties>
</file>