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65521" windowWidth="7830" windowHeight="8730" tabRatio="768" activeTab="0"/>
  </bookViews>
  <sheets>
    <sheet name="TitlePage" sheetId="1" r:id="rId1"/>
    <sheet name="Meals" sheetId="2" r:id="rId2"/>
    <sheet name="Mileage" sheetId="3" r:id="rId3"/>
    <sheet name="Lodging" sheetId="4" r:id="rId4"/>
    <sheet name="Misc.Expenses" sheetId="5" r:id="rId5"/>
    <sheet name="Air&amp;RentalCar" sheetId="6" r:id="rId6"/>
    <sheet name="perdiem" sheetId="7" state="hidden" r:id="rId7"/>
    <sheet name="Sheet1" sheetId="8" r:id="rId8"/>
  </sheets>
  <definedNames>
    <definedName name="AirTravel">#REF!</definedName>
    <definedName name="AK">'Meals'!$Y$127:$Y$179</definedName>
    <definedName name="AL">'Meals'!$W$56:$W$61</definedName>
    <definedName name="American_Samoa">'Meals'!$Y$65</definedName>
    <definedName name="AR">'Meals'!$W$70:$W$72</definedName>
    <definedName name="AZ">'Meals'!$W$62:$W$69</definedName>
    <definedName name="CA">'Meals'!$W$73:$W$109</definedName>
    <definedName name="Canada">'Meals'!$Y$80:$Y$108</definedName>
    <definedName name="CarTravel">#REF!</definedName>
    <definedName name="CO">'Meals'!$W$110:$W$125</definedName>
    <definedName name="CT">'Meals'!$W$126:$W$132</definedName>
    <definedName name="DC">'Meals'!$W$137</definedName>
    <definedName name="DE">'Meals'!$W$133:$W$136</definedName>
    <definedName name="FL">'Meals'!$W$138:$W$165</definedName>
    <definedName name="GA">'Meals'!$W$166:$W$172</definedName>
    <definedName name="Guam">'Meals'!$Y$63</definedName>
    <definedName name="HI">'Meals'!$Y$182:$Y$190</definedName>
    <definedName name="HotelAir">#REF!</definedName>
    <definedName name="HotelTravel">#REF!</definedName>
    <definedName name="HotleAir">#REF!</definedName>
    <definedName name="HotleTravel">#REF!</definedName>
    <definedName name="IA">'Meals'!$W$193:$W$195</definedName>
    <definedName name="ID">'Meals'!$W$173:$W$178</definedName>
    <definedName name="IL">'Meals'!$W$179:$W$184</definedName>
    <definedName name="IN">'Meals'!$W$185:$W$192</definedName>
    <definedName name="KS">'Meals'!$W$196:$W$198</definedName>
    <definedName name="KY">'Meals'!$W$199:$W$203</definedName>
    <definedName name="LA">'Meals'!$W$204:$W$209</definedName>
    <definedName name="MA">'Meals'!$W$229:$W$242</definedName>
    <definedName name="Marshall_Islands">'Meals'!$Y$57:$Y$60</definedName>
    <definedName name="MD">'Meals'!$W$215:$W$228</definedName>
    <definedName name="ME">'Meals'!$W$210:$W$214</definedName>
    <definedName name="MI">'Meals'!$W$243:$W$256</definedName>
    <definedName name="Midway_Island">'Meals'!$Y$67</definedName>
    <definedName name="MiscExpenses">#REF!</definedName>
    <definedName name="MiscTravel">#REF!</definedName>
    <definedName name="MN">'Meals'!$W$257:$W$261</definedName>
    <definedName name="MO">'Meals'!$W$268:$W$273</definedName>
    <definedName name="MS">'Meals'!$W$262:$W$267</definedName>
    <definedName name="MT">'Meals'!$W$274:$W$278</definedName>
    <definedName name="NC">'Meals'!$W$331:$W$344</definedName>
    <definedName name="ND">'Meals'!$W$491</definedName>
    <definedName name="NE">'Meals'!$W$279:$W$280</definedName>
    <definedName name="NH">'Meals'!$W$285:$W$292</definedName>
    <definedName name="NJ">'Meals'!$W$293:$W$304</definedName>
    <definedName name="NM">'Meals'!$W$305:$W$310</definedName>
    <definedName name="Northern_Mariana_Islands">'Meals'!$Y$69:$Y$72</definedName>
    <definedName name="NV">'Meals'!$W$281:$W$284</definedName>
    <definedName name="NY">'Meals'!$W$311:$W$330</definedName>
    <definedName name="OH">'Meals'!$W$345:$W$357</definedName>
    <definedName name="OK">'Meals'!$W$358:$W$360</definedName>
    <definedName name="OR">'Meals'!$W$361:$W$369</definedName>
    <definedName name="PA">'Meals'!$W$370:$W$386</definedName>
    <definedName name="_xlnm.Print_Area" localSheetId="5">'Air&amp;RentalCar'!$A$1:$H$46</definedName>
    <definedName name="_xlnm.Print_Area" localSheetId="3">'Lodging'!$A$1:$I$33</definedName>
    <definedName name="_xlnm.Print_Area" localSheetId="1">'Meals'!$A$1:$P$47</definedName>
    <definedName name="_xlnm.Print_Area" localSheetId="2">'Mileage'!$A$1:$P$44</definedName>
    <definedName name="_xlnm.Print_Area" localSheetId="4">'Misc.Expenses'!$A$1:$K$48</definedName>
    <definedName name="_xlnm.Print_Area" localSheetId="0">'TitlePage'!$A$1:$U$50</definedName>
    <definedName name="Puerto_Rico">'Meals'!$Y$110:$Y$122</definedName>
    <definedName name="RentalCar">#REF!</definedName>
    <definedName name="RI">'Meals'!$W$387:$W$390</definedName>
    <definedName name="SC">'Meals'!$W$391:$W$397</definedName>
    <definedName name="SD">'Meals'!$W$398:$W$401</definedName>
    <definedName name="STATES">'Meals'!$T$56:$T$114</definedName>
    <definedName name="TN">'Meals'!$W$402:$W$408</definedName>
    <definedName name="TravelAir">#REF!</definedName>
    <definedName name="TX">'Meals'!$W$409:$W$427</definedName>
    <definedName name="UT">'Meals'!$W$429:$W$432</definedName>
    <definedName name="VA">'Meals'!$W$440:$W$458</definedName>
    <definedName name="Virgin_Islands_US">'Meals'!$Y$75:$Y$78</definedName>
    <definedName name="VT">'Meals'!$W$433:$W$439</definedName>
    <definedName name="WA">'Meals'!$W$459:$W$469</definedName>
    <definedName name="WI">'Meals'!$W$475:$W$482</definedName>
    <definedName name="WV">'Meals'!$W$470:$W$474</definedName>
    <definedName name="WY">'Meals'!$W$483:$W$488</definedName>
  </definedNames>
  <calcPr fullCalcOnLoad="1"/>
</workbook>
</file>

<file path=xl/sharedStrings.xml><?xml version="1.0" encoding="utf-8"?>
<sst xmlns="http://schemas.openxmlformats.org/spreadsheetml/2006/main" count="2792" uniqueCount="782">
  <si>
    <t>University of Louisville</t>
  </si>
  <si>
    <t>Travel Expense Voucher</t>
  </si>
  <si>
    <t>Department:</t>
  </si>
  <si>
    <t>City/State/Zip Code:</t>
  </si>
  <si>
    <t>Travel From:</t>
  </si>
  <si>
    <t>Travel To:</t>
  </si>
  <si>
    <t>Workstation:</t>
  </si>
  <si>
    <t>Departure Date:</t>
  </si>
  <si>
    <t>Departure Time:</t>
  </si>
  <si>
    <t>Return Date:</t>
  </si>
  <si>
    <t>Return Time:</t>
  </si>
  <si>
    <t>Residence Address:</t>
  </si>
  <si>
    <t>Total Reimbursement</t>
  </si>
  <si>
    <t>Purpose of Travel:</t>
  </si>
  <si>
    <t>535110 In-state Travel Air</t>
  </si>
  <si>
    <t>535210 Out-of-state Travel Air</t>
  </si>
  <si>
    <t>535310 International Travel Air</t>
  </si>
  <si>
    <t>535410 Student Travel Air</t>
  </si>
  <si>
    <t>535112 In-state Travel Rental Car</t>
  </si>
  <si>
    <t>535212 Out-of-state Travel Rental Car</t>
  </si>
  <si>
    <t>535312 International Travel Rental Car</t>
  </si>
  <si>
    <t>535412 Student Travel Rental Car</t>
  </si>
  <si>
    <t>535113 In-state Travel Misc. Expenses</t>
  </si>
  <si>
    <t>535213 Out-of-state Travel Misc. Expenses</t>
  </si>
  <si>
    <t>535313 International Travel Misc. Expenses</t>
  </si>
  <si>
    <t>535413 Student Travel Misc. Expenses</t>
  </si>
  <si>
    <t>DATE</t>
  </si>
  <si>
    <t>AMOUNT</t>
  </si>
  <si>
    <t>Grand Total for this page:</t>
  </si>
  <si>
    <t>Totals for this page:</t>
  </si>
  <si>
    <t>InState</t>
  </si>
  <si>
    <t>OutofState</t>
  </si>
  <si>
    <t>International</t>
  </si>
  <si>
    <t>Student</t>
  </si>
  <si>
    <t>Nonemployee</t>
  </si>
  <si>
    <t>Employee/Student Name:</t>
  </si>
  <si>
    <t>Lodging Expenses</t>
  </si>
  <si>
    <t xml:space="preserve">Use a separate line for each expense. </t>
  </si>
  <si>
    <t>ACCOUNT CODE (Select Code from List)</t>
  </si>
  <si>
    <t>Totals for Air Fare:</t>
  </si>
  <si>
    <t>Totals for Rental Car:</t>
  </si>
  <si>
    <t>Grand Total:</t>
  </si>
  <si>
    <t xml:space="preserve">AMOUNT </t>
  </si>
  <si>
    <t>PRIVATE AUTO MILES</t>
  </si>
  <si>
    <t>Air Fare - List Only if Paid by Traveler</t>
  </si>
  <si>
    <t>Rental Car - List Only if Paid by Traveler</t>
  </si>
  <si>
    <t>Private Auto Miles/Meals - Use a separate line for each day.</t>
  </si>
  <si>
    <t>Lunch</t>
  </si>
  <si>
    <t>Dinner</t>
  </si>
  <si>
    <t>Breakfast</t>
  </si>
  <si>
    <t>Meal Reimbursement Chart</t>
  </si>
  <si>
    <t>Do not include any meals included in registration fees</t>
  </si>
  <si>
    <t>EXPLANATION</t>
  </si>
  <si>
    <t xml:space="preserve">Lodging - Use a separate line for each day of lodging. </t>
  </si>
  <si>
    <t>Air Fare and Rental Car Expenses</t>
  </si>
  <si>
    <t>See Chart Below for Rates</t>
  </si>
  <si>
    <t xml:space="preserve">Enter Mileage </t>
  </si>
  <si>
    <t xml:space="preserve">Date </t>
  </si>
  <si>
    <t xml:space="preserve"> Room and Room Taxes Only</t>
  </si>
  <si>
    <t>Dates</t>
  </si>
  <si>
    <t>Destination:</t>
  </si>
  <si>
    <t>Travel</t>
  </si>
  <si>
    <t>of Travel:</t>
  </si>
  <si>
    <t>IRS</t>
  </si>
  <si>
    <t>Rate</t>
  </si>
  <si>
    <t>Travel must be authorized and include overnight lodging.</t>
  </si>
  <si>
    <t>Dates of Travel</t>
  </si>
  <si>
    <t>(Use Only if Expenses Paid by Traveler)</t>
  </si>
  <si>
    <t>Totals for Page 1:</t>
  </si>
  <si>
    <t>Total from Pages 2 - 5:</t>
  </si>
  <si>
    <t>Personal Day, No Reimbursement</t>
  </si>
  <si>
    <t>559000 Business Meals</t>
  </si>
  <si>
    <t>Business Meals</t>
  </si>
  <si>
    <t>(Select Code from List)</t>
  </si>
  <si>
    <t xml:space="preserve">ACCOUNT CODE </t>
  </si>
  <si>
    <t>Employee</t>
  </si>
  <si>
    <t>552100 Registration</t>
  </si>
  <si>
    <t>552150 Student Registration</t>
  </si>
  <si>
    <t>Registration</t>
  </si>
  <si>
    <t xml:space="preserve">Traveler must depart by and return after the times listed. </t>
  </si>
  <si>
    <t>Return must be after:</t>
  </si>
  <si>
    <t>Departure must be prior to:</t>
  </si>
  <si>
    <t>535553 Other Non-Employee Travel Misc. Expenses</t>
  </si>
  <si>
    <t>535550 Other Non-Employee Travel Air</t>
  </si>
  <si>
    <t>535552 Other Non-Employee Travel Rental Car</t>
  </si>
  <si>
    <t>Vendor Number:</t>
  </si>
  <si>
    <t>Prepared:</t>
  </si>
  <si>
    <t>Speed Type</t>
  </si>
  <si>
    <t>Account Code</t>
  </si>
  <si>
    <t>Total Charges</t>
  </si>
  <si>
    <t>Total to be Reimbursed</t>
  </si>
  <si>
    <t>Authorized Signature</t>
  </si>
  <si>
    <t>Date Signed</t>
  </si>
  <si>
    <t>PRINTING TIP: Be sure to print all tabs containing information. Manually select all tabs or select 'Entire Workbook' when printing.</t>
  </si>
  <si>
    <t>Employee/Student Signature</t>
  </si>
  <si>
    <t>ID#</t>
  </si>
  <si>
    <t>(Select from List)</t>
  </si>
  <si>
    <t>ACCOUNT CODE</t>
  </si>
  <si>
    <t xml:space="preserve"> (Select Code from List)</t>
  </si>
  <si>
    <t>EXPLANATION (Optional)</t>
  </si>
  <si>
    <t>535111 In-state Travel Hotel</t>
  </si>
  <si>
    <t>535211 Out-of-state Travel Hotel</t>
  </si>
  <si>
    <t>535311 International Travel Hotel</t>
  </si>
  <si>
    <t>535411 Student Travel Hotel</t>
  </si>
  <si>
    <t>535551 Other Non-Employee Travel Hotel</t>
  </si>
  <si>
    <t>552500 Submission Fees</t>
  </si>
  <si>
    <t>University of Louisville - Travel Expense Voucher</t>
  </si>
  <si>
    <t>Registration, Submission Fees &amp; Miscellaneous Expenses</t>
  </si>
  <si>
    <t>Registration and Submission Fees</t>
  </si>
  <si>
    <t>Student Reg</t>
  </si>
  <si>
    <t>Submission</t>
  </si>
  <si>
    <t>Complete pages 2 through 5 before entering information in this section. Shaded areas will automatically populate.</t>
  </si>
  <si>
    <r>
      <t>Miscellaneous Expenses:</t>
    </r>
    <r>
      <rPr>
        <sz val="10"/>
        <rFont val="Arial"/>
        <family val="2"/>
      </rPr>
      <t xml:space="preserve"> Tips, Taxi Fare, Bus Fare, Subway Fees, Parking Fees, etc.</t>
    </r>
  </si>
  <si>
    <t>Name:</t>
  </si>
  <si>
    <t>Phone:</t>
  </si>
  <si>
    <t>Department Contact</t>
  </si>
  <si>
    <t>Private Auto Mileage</t>
  </si>
  <si>
    <t>Select Code from List</t>
  </si>
  <si>
    <t>STATE</t>
  </si>
  <si>
    <t>CITY</t>
  </si>
  <si>
    <t>Maximum</t>
  </si>
  <si>
    <t>Daily Rate</t>
  </si>
  <si>
    <t>Maximum per Day</t>
  </si>
  <si>
    <t>Meals - Use a separate line for each day.</t>
  </si>
  <si>
    <t>Meals</t>
  </si>
  <si>
    <t>STATES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</si>
  <si>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</si>
  <si>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</si>
  <si>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</si>
  <si>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</si>
  <si>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</si>
  <si>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</si>
  <si>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</si>
  <si>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</si>
  <si>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</si>
  <si>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</si>
  <si>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</si>
  <si>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</si>
  <si>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</si>
  <si>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</si>
  <si>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</si>
  <si>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</si>
  <si>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</si>
  <si>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</si>
  <si>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</si>
  <si>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</si>
  <si>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</si>
  <si>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</si>
  <si>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</si>
  <si>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</si>
  <si>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</si>
  <si>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</si>
  <si>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</si>
  <si>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</si>
  <si>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</si>
  <si>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</si>
  <si>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</si>
  <si>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</si>
  <si>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</si>
  <si>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</si>
  <si>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</si>
  <si>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</si>
  <si>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</si>
  <si>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</si>
  <si>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</si>
  <si>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</si>
  <si>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</si>
  <si>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</si>
  <si>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</si>
  <si>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</si>
  <si>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</si>
  <si>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</si>
  <si>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</si>
  <si>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</si>
  <si>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</si>
  <si>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</si>
  <si>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</si>
  <si>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FY2009 Domestic Per Diem Rates - Effective October 1, 2008</t>
  </si>
  <si>
    <t>State</t>
  </si>
  <si>
    <t>Primary Destination</t>
  </si>
  <si>
    <t>M&amp;IE</t>
  </si>
  <si>
    <t>Standard CONUS Rate applies to all destinations or counties not specifically listed</t>
  </si>
  <si>
    <t>Alabama</t>
  </si>
  <si>
    <t>Birmingham</t>
  </si>
  <si>
    <t>Gulf Shores</t>
  </si>
  <si>
    <t>Huntsville</t>
  </si>
  <si>
    <t>Mobile</t>
  </si>
  <si>
    <t>Montgomery</t>
  </si>
  <si>
    <t>Arizona</t>
  </si>
  <si>
    <t>Grand Canyon / Flagstaff</t>
  </si>
  <si>
    <t>Kayenta</t>
  </si>
  <si>
    <t>Phoenix / Scottsdale</t>
  </si>
  <si>
    <t>Sedona</t>
  </si>
  <si>
    <t>Sierra Vista</t>
  </si>
  <si>
    <t>Tucson</t>
  </si>
  <si>
    <t>Yuma</t>
  </si>
  <si>
    <t>Arkansas</t>
  </si>
  <si>
    <t>Hot Springs</t>
  </si>
  <si>
    <t>Little Rock</t>
  </si>
  <si>
    <t>California</t>
  </si>
  <si>
    <t>Bakersfield / Delano (Naval Weapons Center and Ordnance Test Station, China Lake)</t>
  </si>
  <si>
    <t>Barstow / Ontario / Victorville</t>
  </si>
  <si>
    <t>Death Valley</t>
  </si>
  <si>
    <t>Eureka / Arcata / McKinleyville</t>
  </si>
  <si>
    <t>Fresno</t>
  </si>
  <si>
    <t>Los Angeles</t>
  </si>
  <si>
    <t>Mammoth Lakes</t>
  </si>
  <si>
    <t>Modesto</t>
  </si>
  <si>
    <t>Monterey</t>
  </si>
  <si>
    <t>Napa</t>
  </si>
  <si>
    <t>Oakhurst</t>
  </si>
  <si>
    <t>Oakland</t>
  </si>
  <si>
    <t>Palm Springs</t>
  </si>
  <si>
    <t>Point Arena / Gualala</t>
  </si>
  <si>
    <t>Redding</t>
  </si>
  <si>
    <t>Sacramento</t>
  </si>
  <si>
    <t>San Diego</t>
  </si>
  <si>
    <t>San Francisco</t>
  </si>
  <si>
    <t>San Luis Obispo</t>
  </si>
  <si>
    <t>San Mateo / Foster City / Belmont</t>
  </si>
  <si>
    <t>Santa Barbara</t>
  </si>
  <si>
    <t>Santa Cruz</t>
  </si>
  <si>
    <t xml:space="preserve">Santa Monica </t>
  </si>
  <si>
    <t>Santa Rosa</t>
  </si>
  <si>
    <t>South Lake Tahoe</t>
  </si>
  <si>
    <t xml:space="preserve">Stockton </t>
  </si>
  <si>
    <t>Sunnyvale / Palo Alto / San Jose</t>
  </si>
  <si>
    <t>Tahoe City</t>
  </si>
  <si>
    <t>Truckee</t>
  </si>
  <si>
    <t>Visalia / Lemoore</t>
  </si>
  <si>
    <t>West Sacramento</t>
  </si>
  <si>
    <t>Yosemite National Park</t>
  </si>
  <si>
    <t>Colorado</t>
  </si>
  <si>
    <t>Aspen</t>
  </si>
  <si>
    <t>Boulder / Broomfield</t>
  </si>
  <si>
    <t>Colorado Springs</t>
  </si>
  <si>
    <t>Cortez</t>
  </si>
  <si>
    <t>Crested Butte / Gunnison</t>
  </si>
  <si>
    <t>Denver / Aurora</t>
  </si>
  <si>
    <t>Douglas County</t>
  </si>
  <si>
    <t>Durango</t>
  </si>
  <si>
    <t>Fort Collins / Loveland</t>
  </si>
  <si>
    <t>Glenwood Springs / Grand Junction</t>
  </si>
  <si>
    <t>Montrose</t>
  </si>
  <si>
    <t>Silverthorne / Breckenridge</t>
  </si>
  <si>
    <t>Steamboat Springs</t>
  </si>
  <si>
    <t>Telluride</t>
  </si>
  <si>
    <t>Vail</t>
  </si>
  <si>
    <t>Connecticut</t>
  </si>
  <si>
    <t>Bridgeport / Danbury</t>
  </si>
  <si>
    <t>Cromwell / Old Saybrook</t>
  </si>
  <si>
    <t>Hartford</t>
  </si>
  <si>
    <t>Lakeville / Salisbury</t>
  </si>
  <si>
    <t>New Haven</t>
  </si>
  <si>
    <t>New London / Groton</t>
  </si>
  <si>
    <t>Delaware</t>
  </si>
  <si>
    <t>Dover</t>
  </si>
  <si>
    <t>Lewes</t>
  </si>
  <si>
    <t>District of Columbia</t>
  </si>
  <si>
    <t>Florida</t>
  </si>
  <si>
    <t>Altamonte Springs</t>
  </si>
  <si>
    <t>Bradenton</t>
  </si>
  <si>
    <t>Cocoa Beach</t>
  </si>
  <si>
    <t>Daytona Beach</t>
  </si>
  <si>
    <t>Fort Lauderdale</t>
  </si>
  <si>
    <t>Fort Myers</t>
  </si>
  <si>
    <t>Fort Pierce</t>
  </si>
  <si>
    <t>Fort Walton Beach / De Funiak Springs</t>
  </si>
  <si>
    <t>Gainesville</t>
  </si>
  <si>
    <t>Gulf Breeze</t>
  </si>
  <si>
    <t>Key West</t>
  </si>
  <si>
    <t>Kissimmee</t>
  </si>
  <si>
    <t>Lakeland</t>
  </si>
  <si>
    <t>Leesburg</t>
  </si>
  <si>
    <t>Miami</t>
  </si>
  <si>
    <t>Naples</t>
  </si>
  <si>
    <t>Ocala</t>
  </si>
  <si>
    <t>Orlando</t>
  </si>
  <si>
    <t>Panama City</t>
  </si>
  <si>
    <t>Pensacola / Pensacola Beach</t>
  </si>
  <si>
    <t>Punta Gorda</t>
  </si>
  <si>
    <t>Sarasota</t>
  </si>
  <si>
    <t>Sebring</t>
  </si>
  <si>
    <t>St. Augustine</t>
  </si>
  <si>
    <t>Stuart</t>
  </si>
  <si>
    <t>Tallahassee</t>
  </si>
  <si>
    <t>Tampa / St. Petersburg</t>
  </si>
  <si>
    <t>Vero Beach</t>
  </si>
  <si>
    <t>Georgia</t>
  </si>
  <si>
    <t>Athens</t>
  </si>
  <si>
    <t>Atlanta</t>
  </si>
  <si>
    <t>Augusta</t>
  </si>
  <si>
    <t>Conyers</t>
  </si>
  <si>
    <t xml:space="preserve">Duluth / Norcross / Lawrenceville </t>
  </si>
  <si>
    <t>Jekyll Island / Brunswick</t>
  </si>
  <si>
    <t>Savannah</t>
  </si>
  <si>
    <t>Idaho</t>
  </si>
  <si>
    <t>Bonner's Ferry/Sandpoint</t>
  </si>
  <si>
    <t>Boise</t>
  </si>
  <si>
    <t>Coeur d'Alene</t>
  </si>
  <si>
    <t>Driggs/Idaho Falls</t>
  </si>
  <si>
    <t>Sun Valley / Ketchum</t>
  </si>
  <si>
    <t>Twin Falls</t>
  </si>
  <si>
    <t>Illinois</t>
  </si>
  <si>
    <t>Chicago</t>
  </si>
  <si>
    <t>Elgin / Aurora</t>
  </si>
  <si>
    <t>Oak Brook Terrace</t>
  </si>
  <si>
    <t>O'Fallon / Fairview Heights / Collinsville</t>
  </si>
  <si>
    <t>Indiana</t>
  </si>
  <si>
    <t xml:space="preserve">Bloomington </t>
  </si>
  <si>
    <t>Brownsburg / Plainfield</t>
  </si>
  <si>
    <t>Ft. Wayne</t>
  </si>
  <si>
    <t>Hammond / Munster / Merrillville</t>
  </si>
  <si>
    <t>Indianapolis / Carmel</t>
  </si>
  <si>
    <t>Michigan City</t>
  </si>
  <si>
    <t>South Bend</t>
  </si>
  <si>
    <t>Valparaiso / Burlington Beach</t>
  </si>
  <si>
    <t>Iowa</t>
  </si>
  <si>
    <t>Cedar Rapids</t>
  </si>
  <si>
    <t>Des Moines</t>
  </si>
  <si>
    <t>Kansas</t>
  </si>
  <si>
    <t>Kansas City / Overland Park</t>
  </si>
  <si>
    <t>Wichita</t>
  </si>
  <si>
    <t>Kentucky</t>
  </si>
  <si>
    <t>Boone County</t>
  </si>
  <si>
    <t>Kenton County</t>
  </si>
  <si>
    <t>Lexington</t>
  </si>
  <si>
    <t>Louisville</t>
  </si>
  <si>
    <t>Louisiana</t>
  </si>
  <si>
    <t>Baton Rouge</t>
  </si>
  <si>
    <t>Covington / Slidell</t>
  </si>
  <si>
    <t>Lake Charles</t>
  </si>
  <si>
    <t>New Orleans</t>
  </si>
  <si>
    <t>Maine</t>
  </si>
  <si>
    <t>Bar Harbor</t>
  </si>
  <si>
    <t>Kennebunk / Kittery / Sanford</t>
  </si>
  <si>
    <t>Rockport</t>
  </si>
  <si>
    <t>Maryland</t>
  </si>
  <si>
    <t>Annapolis</t>
  </si>
  <si>
    <t>Baltimore City</t>
  </si>
  <si>
    <t>Baltimore County</t>
  </si>
  <si>
    <t>Cambridge / St. Michaels</t>
  </si>
  <si>
    <t>Frederick</t>
  </si>
  <si>
    <t>Hagerstown</t>
  </si>
  <si>
    <t xml:space="preserve">La Plata / Indian Head </t>
  </si>
  <si>
    <t>Lexington Park / Leonardtown / Lusby</t>
  </si>
  <si>
    <t>Ocean City</t>
  </si>
  <si>
    <t>Washington, DC Metro Area</t>
  </si>
  <si>
    <t>Massachusetts</t>
  </si>
  <si>
    <t>Andover</t>
  </si>
  <si>
    <t>Boston / Cambridge</t>
  </si>
  <si>
    <t>Burlington / Woburn</t>
  </si>
  <si>
    <t>Falmouth</t>
  </si>
  <si>
    <t>Hyannis</t>
  </si>
  <si>
    <t>Martha's Vineyard</t>
  </si>
  <si>
    <t>Nantucket</t>
  </si>
  <si>
    <t>Northampton</t>
  </si>
  <si>
    <t>Pittsfield</t>
  </si>
  <si>
    <t>Plymouth / Taunton / New Bedford</t>
  </si>
  <si>
    <t>Quincy</t>
  </si>
  <si>
    <t>Worcester</t>
  </si>
  <si>
    <t>Michigan</t>
  </si>
  <si>
    <t>Ann Arbor</t>
  </si>
  <si>
    <t>Benton Harbor / St. Joseph / Stevensville</t>
  </si>
  <si>
    <t>Charlevoix</t>
  </si>
  <si>
    <t>Detroit</t>
  </si>
  <si>
    <t>East Lansing / Lansing</t>
  </si>
  <si>
    <t>Flint</t>
  </si>
  <si>
    <t>Grand Rapids</t>
  </si>
  <si>
    <t>Holland</t>
  </si>
  <si>
    <t xml:space="preserve">Kalamazoo / Battle Creek </t>
  </si>
  <si>
    <t>Mackinac Island</t>
  </si>
  <si>
    <t>Midland</t>
  </si>
  <si>
    <t>Mount Pleasant</t>
  </si>
  <si>
    <t>Muskegon</t>
  </si>
  <si>
    <t xml:space="preserve">Ontonagon / Baraga / Houghton </t>
  </si>
  <si>
    <t>Petoskey</t>
  </si>
  <si>
    <t xml:space="preserve">Pontiac / Auburn Hills </t>
  </si>
  <si>
    <t>South Haven</t>
  </si>
  <si>
    <t>Traverse City and Leland</t>
  </si>
  <si>
    <t>Warren</t>
  </si>
  <si>
    <t>Minnesota</t>
  </si>
  <si>
    <t>Duluth</t>
  </si>
  <si>
    <t>Minneapolis / St. Paul</t>
  </si>
  <si>
    <t>Rochester</t>
  </si>
  <si>
    <t>Mississippi</t>
  </si>
  <si>
    <t>Grenada</t>
  </si>
  <si>
    <t>Gulfport / Biloxi</t>
  </si>
  <si>
    <t>Hattiesburg</t>
  </si>
  <si>
    <t>Robinsonville</t>
  </si>
  <si>
    <t>Southaven</t>
  </si>
  <si>
    <t xml:space="preserve">Starkville </t>
  </si>
  <si>
    <t>Missouri</t>
  </si>
  <si>
    <t>Kansas City</t>
  </si>
  <si>
    <t>St. Louis</t>
  </si>
  <si>
    <t>Montana</t>
  </si>
  <si>
    <t>Big Sky / West Yellowstone</t>
  </si>
  <si>
    <t>Butte</t>
  </si>
  <si>
    <t>Helena</t>
  </si>
  <si>
    <t>Missoula / Polson / Kalispell</t>
  </si>
  <si>
    <t>Nebraska</t>
  </si>
  <si>
    <t>Omaha</t>
  </si>
  <si>
    <t>Nevada</t>
  </si>
  <si>
    <t>Las Vegas</t>
  </si>
  <si>
    <t>Stateline, Carson City</t>
  </si>
  <si>
    <t>New Hampshire</t>
  </si>
  <si>
    <t>Concord</t>
  </si>
  <si>
    <t>Conway</t>
  </si>
  <si>
    <t>Durham</t>
  </si>
  <si>
    <t>Laconia</t>
  </si>
  <si>
    <t>Portsmouth</t>
  </si>
  <si>
    <t>New Jersey</t>
  </si>
  <si>
    <t>Atlantic City / Ocean City / Cape May</t>
  </si>
  <si>
    <t>Belle Mead</t>
  </si>
  <si>
    <t>Cherry Hill / Moorestown</t>
  </si>
  <si>
    <t>Eatontown / Freehold</t>
  </si>
  <si>
    <t>Edison / Piscataway</t>
  </si>
  <si>
    <t>Flemington</t>
  </si>
  <si>
    <t>Newark</t>
  </si>
  <si>
    <t>Parsippany</t>
  </si>
  <si>
    <t>Princeton / Trenton</t>
  </si>
  <si>
    <t>Tom’s River</t>
  </si>
  <si>
    <t>New Mexico</t>
  </si>
  <si>
    <t>Albuquerque</t>
  </si>
  <si>
    <t>Los Alamos</t>
  </si>
  <si>
    <t>Santa Fe</t>
  </si>
  <si>
    <t>Taos</t>
  </si>
  <si>
    <t>New York</t>
  </si>
  <si>
    <t>Albany</t>
  </si>
  <si>
    <t>Binghamton / Owego</t>
  </si>
  <si>
    <t>Buffalo</t>
  </si>
  <si>
    <t>Glens Falls</t>
  </si>
  <si>
    <t>Ithaca / Waterloo / Romulus</t>
  </si>
  <si>
    <t>Kingston</t>
  </si>
  <si>
    <t>Lake Placid</t>
  </si>
  <si>
    <t>Manhattan (includes the boroughs of Manhattan, Brooklyn, the Bronx, Queens and Staten Island)</t>
  </si>
  <si>
    <t>Niagara Falls</t>
  </si>
  <si>
    <t>Nyack / Palisades</t>
  </si>
  <si>
    <t>Poughkeepsie</t>
  </si>
  <si>
    <t>Saratoga Springs / Schenectady</t>
  </si>
  <si>
    <t>Syracuse</t>
  </si>
  <si>
    <t xml:space="preserve">Troy </t>
  </si>
  <si>
    <t>West Point</t>
  </si>
  <si>
    <t>North Carolina</t>
  </si>
  <si>
    <t xml:space="preserve">Asheville </t>
  </si>
  <si>
    <t>Atlantic Beach / Morehead City</t>
  </si>
  <si>
    <t>Chapel Hill</t>
  </si>
  <si>
    <t>Charlotte</t>
  </si>
  <si>
    <t>Fayetteville</t>
  </si>
  <si>
    <t>Greensboro</t>
  </si>
  <si>
    <t>Kill Devil</t>
  </si>
  <si>
    <t>New Bern / Havelock</t>
  </si>
  <si>
    <t>Raleigh</t>
  </si>
  <si>
    <t>Winston-Salem</t>
  </si>
  <si>
    <t>Ohio</t>
  </si>
  <si>
    <t>Akron</t>
  </si>
  <si>
    <t>Canton</t>
  </si>
  <si>
    <t>Cincinnati</t>
  </si>
  <si>
    <t>Cleveland</t>
  </si>
  <si>
    <t>Dayton / Fairborn</t>
  </si>
  <si>
    <t>Hamilton</t>
  </si>
  <si>
    <t>Mentor</t>
  </si>
  <si>
    <t>Rittman</t>
  </si>
  <si>
    <t>Sandusky / Bellevue</t>
  </si>
  <si>
    <t>Toledo</t>
  </si>
  <si>
    <t>Youngstown</t>
  </si>
  <si>
    <t>Oklahoma</t>
  </si>
  <si>
    <t>Oklahoma City</t>
  </si>
  <si>
    <t xml:space="preserve">Tulsa </t>
  </si>
  <si>
    <t>Oregon</t>
  </si>
  <si>
    <t>Ashland / Crater Lake</t>
  </si>
  <si>
    <t>Beaverton</t>
  </si>
  <si>
    <t>Bend</t>
  </si>
  <si>
    <t>Clackamas</t>
  </si>
  <si>
    <t>Eugene / Florence</t>
  </si>
  <si>
    <t>Lincoln City</t>
  </si>
  <si>
    <t>Seaside</t>
  </si>
  <si>
    <t>Pennsylvania</t>
  </si>
  <si>
    <t>Allentown / Easton / Bethlehem</t>
  </si>
  <si>
    <t>Bucks County</t>
  </si>
  <si>
    <t>Chester / Radnor / Essington</t>
  </si>
  <si>
    <t>Erie</t>
  </si>
  <si>
    <t>Gettysburg</t>
  </si>
  <si>
    <t>Harrisburg</t>
  </si>
  <si>
    <t>Hershey</t>
  </si>
  <si>
    <t>Lancaster</t>
  </si>
  <si>
    <t>Malvern / Frazer / Berwyn / Phoenixville</t>
  </si>
  <si>
    <t>Mechanicsburg</t>
  </si>
  <si>
    <t>Montgomery County</t>
  </si>
  <si>
    <t>Philadelphia</t>
  </si>
  <si>
    <t>Pittsburgh</t>
  </si>
  <si>
    <t>Reading</t>
  </si>
  <si>
    <t>Scranton</t>
  </si>
  <si>
    <t xml:space="preserve">State College </t>
  </si>
  <si>
    <t>Rhode Island</t>
  </si>
  <si>
    <t>East Greenwich / Warwick / North Kingstown</t>
  </si>
  <si>
    <t>Jamestown / Middletown / Newport</t>
  </si>
  <si>
    <t>Providence</t>
  </si>
  <si>
    <t>South Carolina</t>
  </si>
  <si>
    <t>Aiken</t>
  </si>
  <si>
    <t>Hilton Head</t>
  </si>
  <si>
    <t>Myrtle Beach</t>
  </si>
  <si>
    <t>South Dakota</t>
  </si>
  <si>
    <t>Rapid City</t>
  </si>
  <si>
    <t xml:space="preserve">Sturgis / Spearfish </t>
  </si>
  <si>
    <t>Tennessee</t>
  </si>
  <si>
    <t>Brentwood / Franklin</t>
  </si>
  <si>
    <t xml:space="preserve">Chattanooga </t>
  </si>
  <si>
    <t>Knoxville</t>
  </si>
  <si>
    <t>Memphis</t>
  </si>
  <si>
    <t>Nashville</t>
  </si>
  <si>
    <t>Oak Ridge</t>
  </si>
  <si>
    <t>Texas</t>
  </si>
  <si>
    <t>Arlington / Fort Worth / Grapevine</t>
  </si>
  <si>
    <t>Austin</t>
  </si>
  <si>
    <t>Beaumont</t>
  </si>
  <si>
    <t>College Station</t>
  </si>
  <si>
    <t>Corpus Christi</t>
  </si>
  <si>
    <t>Dallas</t>
  </si>
  <si>
    <t>El Paso</t>
  </si>
  <si>
    <t>Galveston</t>
  </si>
  <si>
    <t>Houston (L.B. Johnson Space Center)</t>
  </si>
  <si>
    <t>Hunt County</t>
  </si>
  <si>
    <t>Laredo</t>
  </si>
  <si>
    <t>McAllen</t>
  </si>
  <si>
    <t>Plano</t>
  </si>
  <si>
    <t xml:space="preserve">Round Rock </t>
  </si>
  <si>
    <t>San Antonio</t>
  </si>
  <si>
    <t>South Padre Island</t>
  </si>
  <si>
    <t>Waco</t>
  </si>
  <si>
    <t>Utah</t>
  </si>
  <si>
    <t>Park City</t>
  </si>
  <si>
    <t>Provo</t>
  </si>
  <si>
    <t>Salt Lake City</t>
  </si>
  <si>
    <t>Vermont</t>
  </si>
  <si>
    <t>Burlington / St. Albans</t>
  </si>
  <si>
    <t>Montpelier</t>
  </si>
  <si>
    <t xml:space="preserve">Stowe </t>
  </si>
  <si>
    <t>White River Junction</t>
  </si>
  <si>
    <t>Virginia</t>
  </si>
  <si>
    <t>Abingdon</t>
  </si>
  <si>
    <t>Blacksburg</t>
  </si>
  <si>
    <t>Charlottesville</t>
  </si>
  <si>
    <t>Chesapeake / Suffolk</t>
  </si>
  <si>
    <t>Chesterfield / Henrico Counties</t>
  </si>
  <si>
    <t>Fredericksburg</t>
  </si>
  <si>
    <t>Hampton City / Newport News</t>
  </si>
  <si>
    <t>James City and York Counties, Williamsburg</t>
  </si>
  <si>
    <t>Loudoun County</t>
  </si>
  <si>
    <t>Lynchburg</t>
  </si>
  <si>
    <t>Manassas</t>
  </si>
  <si>
    <t>Norfolk / Portsmouth</t>
  </si>
  <si>
    <t>Richmond City</t>
  </si>
  <si>
    <t>Roanoke</t>
  </si>
  <si>
    <t>Virginia Beach</t>
  </si>
  <si>
    <t>Wallops Island</t>
  </si>
  <si>
    <t xml:space="preserve">Warrenton </t>
  </si>
  <si>
    <t>Washington</t>
  </si>
  <si>
    <t>Bremerton</t>
  </si>
  <si>
    <t>Everett / Lynnwood</t>
  </si>
  <si>
    <t>Ocean Shores</t>
  </si>
  <si>
    <t>Olympia / Tumwater</t>
  </si>
  <si>
    <t>Port Angeles / Port Townsend</t>
  </si>
  <si>
    <t>Seattle</t>
  </si>
  <si>
    <t>Spokane</t>
  </si>
  <si>
    <t>Tacoma</t>
  </si>
  <si>
    <t>Vancouver</t>
  </si>
  <si>
    <t>West Virginia</t>
  </si>
  <si>
    <t>Morgantown</t>
  </si>
  <si>
    <t>Shepherdstown</t>
  </si>
  <si>
    <t>Wheeling</t>
  </si>
  <si>
    <t>Wisconsin</t>
  </si>
  <si>
    <t>Appleton</t>
  </si>
  <si>
    <t>Brookfield / Racine</t>
  </si>
  <si>
    <t>Green Bay</t>
  </si>
  <si>
    <t>Lake Geneva</t>
  </si>
  <si>
    <t>Madison</t>
  </si>
  <si>
    <t>Milwaukee</t>
  </si>
  <si>
    <t>Sheboygan</t>
  </si>
  <si>
    <t>Sturgeon Bay</t>
  </si>
  <si>
    <t>Wisconsin Dells</t>
  </si>
  <si>
    <t>Wyoming</t>
  </si>
  <si>
    <t>Cody</t>
  </si>
  <si>
    <t>Evanston / Rock Springs</t>
  </si>
  <si>
    <t>Gillette</t>
  </si>
  <si>
    <t>Jackson / Pinedale</t>
  </si>
  <si>
    <t>Sheridan</t>
  </si>
  <si>
    <t>Other</t>
  </si>
  <si>
    <t>WilmingtonNC</t>
  </si>
  <si>
    <t>WilmingtonDE</t>
  </si>
  <si>
    <t>SpringfieldMA</t>
  </si>
  <si>
    <t>SpringfieldMO</t>
  </si>
  <si>
    <t>SpringfieldIL</t>
  </si>
  <si>
    <t>PortlandME</t>
  </si>
  <si>
    <t>PortlandOR</t>
  </si>
  <si>
    <t>ManchesterNH</t>
  </si>
  <si>
    <t>ManchesterVT</t>
  </si>
  <si>
    <t>LafayetteIN</t>
  </si>
  <si>
    <t>LafayetteLA</t>
  </si>
  <si>
    <t>Hot SpringsSD</t>
  </si>
  <si>
    <t>GreenvilleNC</t>
  </si>
  <si>
    <t>GreenvilleSC</t>
  </si>
  <si>
    <t>DurhamNH</t>
  </si>
  <si>
    <t>ColumbiaMD</t>
  </si>
  <si>
    <t>ColumbiaMO</t>
  </si>
  <si>
    <t>ColumbiaSC</t>
  </si>
  <si>
    <t>ColumbusGA</t>
  </si>
  <si>
    <t>ColumbusOH</t>
  </si>
  <si>
    <t>CharlestonSC</t>
  </si>
  <si>
    <t>CharlestonWV</t>
  </si>
  <si>
    <t>North Dakota</t>
  </si>
  <si>
    <t>Location</t>
  </si>
  <si>
    <t>Maximum Per Diem</t>
  </si>
  <si>
    <t>Marshall Islands</t>
  </si>
  <si>
    <t>KWAJALEIN ATOLL</t>
  </si>
  <si>
    <t>LIKIEP ATOLL</t>
  </si>
  <si>
    <t>MAJURO</t>
  </si>
  <si>
    <t>Guam</t>
  </si>
  <si>
    <t>American Samoa</t>
  </si>
  <si>
    <t>Midway Islands</t>
  </si>
  <si>
    <t>Northern Mariana Islands</t>
  </si>
  <si>
    <t>ROTA</t>
  </si>
  <si>
    <t>SAIPAN</t>
  </si>
  <si>
    <t>TINIAN</t>
  </si>
  <si>
    <t>Virgin Islands (US)</t>
  </si>
  <si>
    <t>ST. CROIX</t>
  </si>
  <si>
    <t>ST. JOHN</t>
  </si>
  <si>
    <t>ST. THOMAS</t>
  </si>
  <si>
    <t>Canada</t>
  </si>
  <si>
    <t>BANFF</t>
  </si>
  <si>
    <t>CALGARY</t>
  </si>
  <si>
    <t>DARTMOUTH</t>
  </si>
  <si>
    <t>EAST YORK</t>
  </si>
  <si>
    <t>EDMONTON</t>
  </si>
  <si>
    <t>ETOBICOKE</t>
  </si>
  <si>
    <t>FORT MCMURRAY, ALBERTA</t>
  </si>
  <si>
    <t>FREDERICTON</t>
  </si>
  <si>
    <t>GANDER, NEWFOUNDLAND</t>
  </si>
  <si>
    <t>HALIFAX</t>
  </si>
  <si>
    <t>MISSISSAUGA</t>
  </si>
  <si>
    <t>MONCTON</t>
  </si>
  <si>
    <t>MONTREAL</t>
  </si>
  <si>
    <t>NORTH YORK</t>
  </si>
  <si>
    <t>NORTHWEST TERRITORIES</t>
  </si>
  <si>
    <t>OTTAWA</t>
  </si>
  <si>
    <t>PRINCE EDWARD ISLAND</t>
  </si>
  <si>
    <t>QUEBEC</t>
  </si>
  <si>
    <t>REGINA, SASKATCHEWAN</t>
  </si>
  <si>
    <t>RICHMOND</t>
  </si>
  <si>
    <t>SASKATOON, SASKATCHEWAN</t>
  </si>
  <si>
    <t>SIDNEY</t>
  </si>
  <si>
    <t>ST. JOHN'S, NEWFOUNDLAND</t>
  </si>
  <si>
    <t>TORONTO</t>
  </si>
  <si>
    <t>VANCOUVER</t>
  </si>
  <si>
    <t>VICTORIA</t>
  </si>
  <si>
    <t>WINNIPEG</t>
  </si>
  <si>
    <t>YORK &amp; SCARBOROUGH</t>
  </si>
  <si>
    <t>Midway Island</t>
  </si>
  <si>
    <t>Puerto Rico</t>
  </si>
  <si>
    <t>AGUADILLA</t>
  </si>
  <si>
    <t>BAYAMON</t>
  </si>
  <si>
    <t>CAROLINA</t>
  </si>
  <si>
    <t>CEIBA</t>
  </si>
  <si>
    <t>FAJARDO [INCL ROOSEVELT RDS NAVSTAT]</t>
  </si>
  <si>
    <t>HUMACAO</t>
  </si>
  <si>
    <t>LUQUILLO</t>
  </si>
  <si>
    <t>MAYAGUEZ</t>
  </si>
  <si>
    <t>PONCE</t>
  </si>
  <si>
    <t>SABANA SECA [INCL ALL MILITARY]</t>
  </si>
  <si>
    <t>SAN JUAN &amp; NAV RES STA</t>
  </si>
  <si>
    <t>American_Samoa</t>
  </si>
  <si>
    <t>Marshall_Islands</t>
  </si>
  <si>
    <t>Midway_Island</t>
  </si>
  <si>
    <t>Puerto_Rico</t>
  </si>
  <si>
    <t>Northern_Mariana_Islands</t>
  </si>
  <si>
    <t>Virgin_Islands_US</t>
  </si>
  <si>
    <t>ADAK</t>
  </si>
  <si>
    <t>ANCHORAGE [INCL NAV RES]</t>
  </si>
  <si>
    <t>BARROW</t>
  </si>
  <si>
    <t>BETHEL</t>
  </si>
  <si>
    <t>BETTLES</t>
  </si>
  <si>
    <t>COLDFOOT</t>
  </si>
  <si>
    <t>COPPER CENTER</t>
  </si>
  <si>
    <t>CORDOVA</t>
  </si>
  <si>
    <t>CRAIG</t>
  </si>
  <si>
    <t>DELTA JUNCTION</t>
  </si>
  <si>
    <t>DENALI NATIONAL PARK</t>
  </si>
  <si>
    <t>DILLINGHAM</t>
  </si>
  <si>
    <t>DUTCH HARBOR-UNALASKA</t>
  </si>
  <si>
    <t>FAIRBANKS</t>
  </si>
  <si>
    <t>FOOTLOOSE</t>
  </si>
  <si>
    <t>GLENNALLEN</t>
  </si>
  <si>
    <t>HAINES</t>
  </si>
  <si>
    <t>HEALY</t>
  </si>
  <si>
    <t>HOMER</t>
  </si>
  <si>
    <t>JUNEAU</t>
  </si>
  <si>
    <t>KAKTOVIK</t>
  </si>
  <si>
    <t>KAVIK CAMP</t>
  </si>
  <si>
    <t>KENAI-SOLDOTNA</t>
  </si>
  <si>
    <t>KENNICOTT</t>
  </si>
  <si>
    <t>KETCHIKAN</t>
  </si>
  <si>
    <t>KING SALMON</t>
  </si>
  <si>
    <t>KLAWOCK</t>
  </si>
  <si>
    <t>KODIAK</t>
  </si>
  <si>
    <t>KOTZEBUE</t>
  </si>
  <si>
    <t>MCCARTHY</t>
  </si>
  <si>
    <t>MCGRATH</t>
  </si>
  <si>
    <t>MURPHY DOME</t>
  </si>
  <si>
    <t>NOME</t>
  </si>
  <si>
    <t>NUIQSUT</t>
  </si>
  <si>
    <t>PETERSBURG</t>
  </si>
  <si>
    <t>PORT ALSWORTH</t>
  </si>
  <si>
    <t>SELDOVIA</t>
  </si>
  <si>
    <t>SEWARD</t>
  </si>
  <si>
    <t>SITKA-MT. EDGECUMBE</t>
  </si>
  <si>
    <t>SKAGWAY</t>
  </si>
  <si>
    <t>SLANA</t>
  </si>
  <si>
    <t>SPRUCE CAPE</t>
  </si>
  <si>
    <t>ST. GEORGE</t>
  </si>
  <si>
    <t>TALKEETNA</t>
  </si>
  <si>
    <t>TANANA</t>
  </si>
  <si>
    <t>TOGIAK</t>
  </si>
  <si>
    <t>TOK</t>
  </si>
  <si>
    <t>UMIAT</t>
  </si>
  <si>
    <t>VALDEZ</t>
  </si>
  <si>
    <t>WASILLA</t>
  </si>
  <si>
    <t>WRANGELL</t>
  </si>
  <si>
    <t>YAKUTAT</t>
  </si>
  <si>
    <t>ISLE OF HAWAII: OTHER</t>
  </si>
  <si>
    <t>ISLE OF KAUAI</t>
  </si>
  <si>
    <t>ISLE OF MAUI</t>
  </si>
  <si>
    <t>ISLE OF OAHU</t>
  </si>
  <si>
    <t>LANAI</t>
  </si>
  <si>
    <t>LUALUALEI NAVAL MAGAZINE</t>
  </si>
  <si>
    <t>MOLOKAI</t>
  </si>
  <si>
    <t>ISLE OF HAWAII: HILO</t>
  </si>
  <si>
    <t>Other in Alaska</t>
  </si>
  <si>
    <t xml:space="preserve">Other in Hawaii </t>
  </si>
  <si>
    <t>Schedule for daily Meal Per Diem Rates</t>
  </si>
  <si>
    <t>Maximum Per Day</t>
  </si>
  <si>
    <r>
      <rPr>
        <b/>
        <sz val="11"/>
        <rFont val="Arial"/>
        <family val="2"/>
      </rPr>
      <t>For Alaska, Hawaii, Canada and US Territory Possessions: Calculate rate per meal at 20% for breakfast, 30% for lunch and 50% for dinner.</t>
    </r>
    <r>
      <rPr>
        <sz val="11"/>
        <rFont val="Arial"/>
        <family val="2"/>
      </rPr>
      <t xml:space="preserve"> </t>
    </r>
  </si>
  <si>
    <t xml:space="preserve">Using 20/30/50 Percent </t>
  </si>
  <si>
    <t xml:space="preserve">Select the state and city of travel above to determine the maximum per diem for meals.  Refer to the chart below to determine reimbursement rate per meal. </t>
  </si>
  <si>
    <t xml:space="preserve">Departments may choose to reimburse at a lower per diem rate. </t>
  </si>
  <si>
    <t>Antioch / Brentwood / Concord</t>
  </si>
  <si>
    <t>Benicia / Dixon / Fairfield</t>
  </si>
  <si>
    <t>Brawley / Calexico / El Centro</t>
  </si>
  <si>
    <t>Mill Valley / San Rafael / Novato</t>
  </si>
  <si>
    <t>Putnam / Danielson / Storrs</t>
  </si>
  <si>
    <t>Boca Raton / Delray Beach / Jupiter</t>
  </si>
  <si>
    <t>Jacksonville / Jacksonville Beach / Mayport Naval Station</t>
  </si>
  <si>
    <t>Peachtree City / Jonesboro / Morrow</t>
  </si>
  <si>
    <t>Bolingbrook / Romeoville / Lemont</t>
  </si>
  <si>
    <t>Aberdeen / Bel Air / Belcamp</t>
  </si>
  <si>
    <t>Eagan / Burnsville / Mendota Heights</t>
  </si>
  <si>
    <t>St. Robert</t>
  </si>
  <si>
    <t>Incline Village / Reno / Sparks</t>
  </si>
  <si>
    <t>Lebanon / Lincoln / West Lebanon</t>
  </si>
  <si>
    <t>Springfield / Cranford / New Providence</t>
  </si>
  <si>
    <t>Floral Park / Garden City / Great Neck</t>
  </si>
  <si>
    <t>Riverhead / Ronkonkoma / Melville</t>
  </si>
  <si>
    <t>Tarrytown / White Plains / New Rochelle</t>
  </si>
  <si>
    <t>Anacortes / Coupeville / Oak Harbor</t>
  </si>
  <si>
    <t>LONDON, ONTARIO</t>
  </si>
  <si>
    <t>FT. BUCHANAN [INCL GSA SVC CTR, GUAYNABO]</t>
  </si>
  <si>
    <t>LUIS MUNOZ MARIN IAP AGS</t>
  </si>
  <si>
    <t>Centreville</t>
  </si>
  <si>
    <t>Las Cruces</t>
  </si>
  <si>
    <t>Syracuse / Oswego</t>
  </si>
  <si>
    <t xml:space="preserve">Malvern / Frazer / Berwyn </t>
  </si>
  <si>
    <t>Providence / Bristol</t>
  </si>
  <si>
    <t>MidlandTX</t>
  </si>
  <si>
    <t>Moab</t>
  </si>
  <si>
    <t>Prince William County</t>
  </si>
  <si>
    <t>Middlebury</t>
  </si>
  <si>
    <t>Elfin Cove</t>
  </si>
  <si>
    <t>GreenvilleTX</t>
  </si>
  <si>
    <t>Greenville</t>
  </si>
  <si>
    <t>FY2011 Domestic Per Diem Rates - Effective October 1, 2010</t>
  </si>
  <si>
    <t>Canada - Others</t>
  </si>
  <si>
    <t xml:space="preserve"> Supervisor Signature</t>
  </si>
  <si>
    <t>Dept. Head (Entertainment Only)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</si>
</sst>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h:mm\ AM/PM;@"/>
    <numFmt numFmtId="166" formatCode="&quot;$&quot;#,##0"/>
    <numFmt numFmtId="167" formatCode="0.000"/>
    <numFmt numFmtId="168" formatCode="0.0000"/>
    <numFmt numFmtId="169" formatCode="00000"/>
    <numFmt numFmtId="170" formatCode="&quot;$&quot;#,##0.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 Unicode MS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Tahoma"/>
      <family val="2"/>
    </font>
    <font>
      <sz val="9"/>
      <name val="Arial Unicode MS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10"/>
      <name val="Arial"/>
      <family val="2"/>
    </font>
    <font>
      <u val="single"/>
      <sz val="11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u val="single"/>
      <sz val="11"/>
      <color theme="10"/>
      <name val="Tahoma"/>
      <family val="2"/>
    </font>
    <font>
      <sz val="9"/>
      <color theme="1"/>
      <name val="Tahoma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ck">
        <color rgb="FFFF0000"/>
      </right>
      <top style="thin"/>
      <bottom style="thin"/>
    </border>
    <border>
      <left style="thin"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n"/>
      <right/>
      <top style="thin"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/>
    </xf>
    <xf numFmtId="44" fontId="0" fillId="0" borderId="0" xfId="0" applyNumberFormat="1" applyAlignment="1" applyProtection="1">
      <alignment vertical="center"/>
      <protection/>
    </xf>
    <xf numFmtId="44" fontId="6" fillId="0" borderId="0" xfId="0" applyNumberFormat="1" applyFont="1" applyBorder="1" applyAlignment="1" applyProtection="1">
      <alignment horizontal="right" vertical="center"/>
      <protection/>
    </xf>
    <xf numFmtId="44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2" fontId="6" fillId="0" borderId="0" xfId="0" applyNumberFormat="1" applyFont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44" fontId="0" fillId="0" borderId="12" xfId="0" applyNumberFormat="1" applyBorder="1" applyAlignment="1" applyProtection="1">
      <alignment vertical="center"/>
      <protection/>
    </xf>
    <xf numFmtId="44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43" fontId="0" fillId="0" borderId="0" xfId="0" applyNumberFormat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42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42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42" fontId="6" fillId="0" borderId="0" xfId="0" applyNumberFormat="1" applyFont="1" applyBorder="1" applyAlignment="1" applyProtection="1">
      <alignment vertical="center"/>
      <protection/>
    </xf>
    <xf numFmtId="166" fontId="0" fillId="0" borderId="0" xfId="0" applyNumberFormat="1" applyAlignment="1" applyProtection="1">
      <alignment horizontal="center" vertical="center"/>
      <protection/>
    </xf>
    <xf numFmtId="166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44" fontId="0" fillId="0" borderId="0" xfId="0" applyNumberForma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164" fontId="0" fillId="33" borderId="15" xfId="0" applyNumberForma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67" fontId="0" fillId="0" borderId="14" xfId="0" applyNumberFormat="1" applyFont="1" applyBorder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horizontal="right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44" fontId="0" fillId="0" borderId="11" xfId="0" applyNumberFormat="1" applyBorder="1" applyAlignment="1" applyProtection="1">
      <alignment horizontal="right" vertical="center"/>
      <protection locked="0"/>
    </xf>
    <xf numFmtId="44" fontId="0" fillId="0" borderId="14" xfId="0" applyNumberFormat="1" applyBorder="1" applyAlignment="1" applyProtection="1">
      <alignment horizontal="right" vertical="center"/>
      <protection locked="0"/>
    </xf>
    <xf numFmtId="44" fontId="6" fillId="0" borderId="21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44" fontId="3" fillId="0" borderId="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 wrapText="1"/>
      <protection/>
    </xf>
    <xf numFmtId="0" fontId="3" fillId="0" borderId="20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4" fontId="3" fillId="34" borderId="0" xfId="0" applyNumberFormat="1" applyFont="1" applyFill="1" applyBorder="1" applyAlignment="1" applyProtection="1">
      <alignment vertical="center"/>
      <protection/>
    </xf>
    <xf numFmtId="44" fontId="3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44" fontId="0" fillId="0" borderId="22" xfId="0" applyNumberFormat="1" applyBorder="1" applyAlignment="1" applyProtection="1">
      <alignment vertical="center"/>
      <protection locked="0"/>
    </xf>
    <xf numFmtId="44" fontId="0" fillId="0" borderId="19" xfId="0" applyNumberFormat="1" applyBorder="1" applyAlignment="1" applyProtection="1">
      <alignment vertical="center"/>
      <protection locked="0"/>
    </xf>
    <xf numFmtId="44" fontId="0" fillId="0" borderId="23" xfId="0" applyNumberForma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/>
    </xf>
    <xf numFmtId="44" fontId="3" fillId="34" borderId="2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3" fillId="0" borderId="20" xfId="0" applyNumberFormat="1" applyFont="1" applyBorder="1" applyAlignment="1" applyProtection="1">
      <alignment horizontal="left" vertical="center"/>
      <protection/>
    </xf>
    <xf numFmtId="44" fontId="3" fillId="35" borderId="0" xfId="0" applyNumberFormat="1" applyFont="1" applyFill="1" applyBorder="1" applyAlignment="1" applyProtection="1">
      <alignment vertical="center"/>
      <protection locked="0"/>
    </xf>
    <xf numFmtId="44" fontId="3" fillId="35" borderId="16" xfId="0" applyNumberFormat="1" applyFont="1" applyFill="1" applyBorder="1" applyAlignment="1" applyProtection="1">
      <alignment vertical="center"/>
      <protection locked="0"/>
    </xf>
    <xf numFmtId="44" fontId="3" fillId="35" borderId="10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44" fontId="3" fillId="0" borderId="21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top" textRotation="90"/>
      <protection/>
    </xf>
    <xf numFmtId="0" fontId="13" fillId="0" borderId="29" xfId="0" applyFont="1" applyBorder="1" applyAlignment="1" applyProtection="1">
      <alignment vertical="center" textRotation="90" wrapText="1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66" fontId="0" fillId="0" borderId="14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 locked="0"/>
    </xf>
    <xf numFmtId="168" fontId="0" fillId="0" borderId="0" xfId="0" applyNumberFormat="1" applyAlignment="1" applyProtection="1">
      <alignment vertical="center"/>
      <protection/>
    </xf>
    <xf numFmtId="44" fontId="3" fillId="0" borderId="0" xfId="0" applyNumberFormat="1" applyFont="1" applyAlignment="1" applyProtection="1">
      <alignment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right" vertical="center"/>
      <protection/>
    </xf>
    <xf numFmtId="0" fontId="13" fillId="0" borderId="29" xfId="0" applyFont="1" applyBorder="1" applyAlignment="1" applyProtection="1">
      <alignment horizontal="center" vertical="center" textRotation="90" wrapText="1"/>
      <protection/>
    </xf>
    <xf numFmtId="44" fontId="0" fillId="0" borderId="0" xfId="0" applyNumberFormat="1" applyBorder="1" applyAlignment="1" applyProtection="1">
      <alignment horizontal="right" vertical="center"/>
      <protection/>
    </xf>
    <xf numFmtId="44" fontId="0" fillId="0" borderId="0" xfId="0" applyNumberFormat="1" applyFont="1" applyBorder="1" applyAlignment="1" applyProtection="1">
      <alignment horizontal="right" vertical="center"/>
      <protection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14" fontId="0" fillId="0" borderId="23" xfId="0" applyNumberFormat="1" applyBorder="1" applyAlignment="1" applyProtection="1">
      <alignment vertical="center"/>
      <protection locked="0"/>
    </xf>
    <xf numFmtId="14" fontId="0" fillId="0" borderId="15" xfId="0" applyNumberForma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44" fontId="0" fillId="0" borderId="21" xfId="0" applyNumberFormat="1" applyBorder="1" applyAlignment="1" applyProtection="1">
      <alignment horizontal="right" vertical="center"/>
      <protection/>
    </xf>
    <xf numFmtId="44" fontId="6" fillId="0" borderId="31" xfId="0" applyNumberFormat="1" applyFont="1" applyBorder="1" applyAlignment="1" applyProtection="1">
      <alignment horizontal="right" vertical="center"/>
      <protection/>
    </xf>
    <xf numFmtId="44" fontId="6" fillId="0" borderId="32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36" borderId="17" xfId="0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166" fontId="0" fillId="0" borderId="14" xfId="0" applyNumberFormat="1" applyFont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vertical="center"/>
      <protection/>
    </xf>
    <xf numFmtId="0" fontId="0" fillId="36" borderId="19" xfId="0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16" fillId="37" borderId="0" xfId="0" applyFont="1" applyFill="1" applyBorder="1" applyAlignment="1">
      <alignment horizontal="left" wrapText="1"/>
    </xf>
    <xf numFmtId="0" fontId="16" fillId="3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66" fontId="0" fillId="0" borderId="1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19" fillId="0" borderId="0" xfId="0" applyFont="1" applyFill="1" applyBorder="1" applyAlignment="1">
      <alignment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0" fillId="37" borderId="0" xfId="0" applyFont="1" applyFill="1" applyBorder="1" applyAlignment="1">
      <alignment horizontal="left" wrapText="1"/>
    </xf>
    <xf numFmtId="0" fontId="20" fillId="37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14" xfId="0" applyBorder="1" applyAlignment="1" applyProtection="1">
      <alignment/>
      <protection locked="0"/>
    </xf>
    <xf numFmtId="0" fontId="66" fillId="0" borderId="0" xfId="56" applyFont="1" applyFill="1" applyBorder="1" applyAlignment="1">
      <alignment horizontal="center" wrapText="1"/>
      <protection/>
    </xf>
    <xf numFmtId="0" fontId="67" fillId="0" borderId="0" xfId="56" applyFont="1" applyFill="1" applyBorder="1" applyAlignment="1">
      <alignment horizontal="center" wrapText="1"/>
      <protection/>
    </xf>
    <xf numFmtId="0" fontId="67" fillId="0" borderId="0" xfId="56" applyFont="1" applyFill="1" applyBorder="1" applyAlignment="1">
      <alignment horizontal="center"/>
      <protection/>
    </xf>
    <xf numFmtId="0" fontId="68" fillId="0" borderId="0" xfId="56" applyFont="1" applyFill="1" applyBorder="1" applyAlignment="1">
      <alignment horizontal="center" wrapText="1"/>
      <protection/>
    </xf>
    <xf numFmtId="0" fontId="67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67" fillId="0" borderId="0" xfId="56" applyFont="1" applyFill="1" applyBorder="1" applyAlignment="1">
      <alignment horizontal="left"/>
      <protection/>
    </xf>
    <xf numFmtId="0" fontId="67" fillId="0" borderId="0" xfId="56" applyFont="1" applyFill="1" applyBorder="1" applyAlignment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6" fillId="0" borderId="0" xfId="56" applyFont="1" applyFill="1" applyBorder="1" applyAlignment="1">
      <alignment horizontal="left"/>
      <protection/>
    </xf>
    <xf numFmtId="0" fontId="68" fillId="0" borderId="0" xfId="56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8" fillId="0" borderId="0" xfId="0" applyFont="1" applyBorder="1" applyAlignment="1" applyProtection="1">
      <alignment horizontal="center" vertical="center"/>
      <protection/>
    </xf>
    <xf numFmtId="166" fontId="0" fillId="0" borderId="14" xfId="0" applyNumberForma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6" fontId="71" fillId="38" borderId="33" xfId="0" applyNumberFormat="1" applyFont="1" applyFill="1" applyBorder="1" applyAlignment="1" applyProtection="1">
      <alignment horizontal="center" vertical="center"/>
      <protection/>
    </xf>
    <xf numFmtId="166" fontId="0" fillId="0" borderId="34" xfId="0" applyNumberForma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5" fontId="5" fillId="0" borderId="0" xfId="44" applyNumberFormat="1" applyFont="1" applyAlignment="1" applyProtection="1">
      <alignment vertical="center"/>
      <protection/>
    </xf>
    <xf numFmtId="5" fontId="0" fillId="0" borderId="0" xfId="44" applyNumberFormat="1" applyFont="1" applyAlignment="1" applyProtection="1">
      <alignment vertical="center"/>
      <protection/>
    </xf>
    <xf numFmtId="5" fontId="67" fillId="0" borderId="0" xfId="44" applyNumberFormat="1" applyFont="1" applyFill="1" applyBorder="1" applyAlignment="1">
      <alignment horizontal="center" wrapText="1"/>
    </xf>
    <xf numFmtId="5" fontId="67" fillId="0" borderId="0" xfId="44" applyNumberFormat="1" applyFont="1" applyFill="1" applyBorder="1" applyAlignment="1">
      <alignment horizontal="center"/>
    </xf>
    <xf numFmtId="5" fontId="68" fillId="0" borderId="0" xfId="44" applyNumberFormat="1" applyFont="1" applyFill="1" applyBorder="1" applyAlignment="1">
      <alignment horizontal="center" wrapText="1"/>
    </xf>
    <xf numFmtId="5" fontId="69" fillId="0" borderId="0" xfId="44" applyNumberFormat="1" applyFont="1" applyFill="1" applyBorder="1" applyAlignment="1">
      <alignment horizontal="center" wrapText="1"/>
    </xf>
    <xf numFmtId="5" fontId="0" fillId="0" borderId="0" xfId="44" applyNumberFormat="1" applyFont="1" applyFill="1" applyBorder="1" applyAlignment="1">
      <alignment horizontal="center" wrapText="1"/>
    </xf>
    <xf numFmtId="5" fontId="3" fillId="0" borderId="0" xfId="44" applyNumberFormat="1" applyFont="1" applyAlignment="1" applyProtection="1">
      <alignment vertical="center"/>
      <protection/>
    </xf>
    <xf numFmtId="5" fontId="0" fillId="0" borderId="0" xfId="44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4" fontId="3" fillId="0" borderId="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170" fontId="21" fillId="0" borderId="0" xfId="0" applyNumberFormat="1" applyFont="1" applyFill="1" applyBorder="1" applyAlignment="1">
      <alignment horizontal="center" wrapText="1"/>
    </xf>
    <xf numFmtId="170" fontId="67" fillId="0" borderId="0" xfId="56" applyNumberFormat="1" applyFont="1" applyFill="1" applyBorder="1" applyAlignment="1">
      <alignment horizontal="center" wrapText="1"/>
      <protection/>
    </xf>
    <xf numFmtId="170" fontId="67" fillId="0" borderId="0" xfId="56" applyNumberFormat="1" applyFont="1" applyFill="1" applyBorder="1" applyAlignment="1">
      <alignment horizontal="center"/>
      <protection/>
    </xf>
    <xf numFmtId="170" fontId="67" fillId="0" borderId="0" xfId="0" applyNumberFormat="1" applyFont="1" applyFill="1" applyBorder="1" applyAlignment="1">
      <alignment horizontal="center"/>
    </xf>
    <xf numFmtId="170" fontId="67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66" fillId="0" borderId="0" xfId="56" applyFont="1" applyFill="1" applyBorder="1" applyAlignment="1" applyProtection="1">
      <alignment wrapText="1"/>
      <protection locked="0"/>
    </xf>
    <xf numFmtId="0" fontId="66" fillId="0" borderId="0" xfId="56" applyFont="1" applyFill="1" applyBorder="1" applyAlignment="1" applyProtection="1">
      <alignment horizontal="center" wrapText="1"/>
      <protection locked="0"/>
    </xf>
    <xf numFmtId="0" fontId="67" fillId="0" borderId="0" xfId="56" applyFont="1" applyFill="1" applyBorder="1" applyAlignment="1" applyProtection="1">
      <alignment wrapText="1"/>
      <protection locked="0"/>
    </xf>
    <xf numFmtId="0" fontId="67" fillId="0" borderId="0" xfId="56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166" fontId="17" fillId="0" borderId="0" xfId="0" applyNumberFormat="1" applyFont="1" applyFill="1" applyBorder="1" applyAlignment="1" applyProtection="1">
      <alignment horizontal="center" wrapText="1"/>
      <protection locked="0"/>
    </xf>
    <xf numFmtId="0" fontId="67" fillId="0" borderId="0" xfId="56" applyFont="1" applyFill="1" applyBorder="1" applyAlignment="1" applyProtection="1">
      <alignment/>
      <protection locked="0"/>
    </xf>
    <xf numFmtId="0" fontId="67" fillId="0" borderId="0" xfId="56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166" fontId="16" fillId="0" borderId="0" xfId="0" applyNumberFormat="1" applyFont="1" applyFill="1" applyBorder="1" applyAlignment="1" applyProtection="1">
      <alignment horizontal="right" wrapText="1"/>
      <protection locked="0"/>
    </xf>
    <xf numFmtId="0" fontId="73" fillId="0" borderId="0" xfId="52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166" fontId="16" fillId="0" borderId="0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170" fontId="23" fillId="0" borderId="0" xfId="0" applyNumberFormat="1" applyFont="1" applyFill="1" applyBorder="1" applyAlignment="1" applyProtection="1">
      <alignment horizontal="center" wrapText="1"/>
      <protection locked="0"/>
    </xf>
    <xf numFmtId="4" fontId="9" fillId="0" borderId="0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0" fontId="67" fillId="0" borderId="0" xfId="56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wrapText="1"/>
      <protection locked="0"/>
    </xf>
    <xf numFmtId="170" fontId="74" fillId="0" borderId="0" xfId="56" applyNumberFormat="1" applyFont="1" applyFill="1" applyBorder="1" applyAlignment="1" applyProtection="1">
      <alignment horizontal="center" wrapText="1"/>
      <protection locked="0"/>
    </xf>
    <xf numFmtId="170" fontId="74" fillId="0" borderId="0" xfId="56" applyNumberFormat="1" applyFont="1" applyFill="1" applyBorder="1" applyAlignment="1" applyProtection="1">
      <alignment horizontal="center"/>
      <protection locked="0"/>
    </xf>
    <xf numFmtId="166" fontId="16" fillId="0" borderId="0" xfId="0" applyNumberFormat="1" applyFont="1" applyFill="1" applyBorder="1" applyAlignment="1" applyProtection="1">
      <alignment wrapText="1"/>
      <protection locked="0"/>
    </xf>
    <xf numFmtId="170" fontId="74" fillId="0" borderId="0" xfId="0" applyNumberFormat="1" applyFont="1" applyFill="1" applyBorder="1" applyAlignment="1" applyProtection="1">
      <alignment horizontal="center"/>
      <protection locked="0"/>
    </xf>
    <xf numFmtId="0" fontId="68" fillId="0" borderId="0" xfId="56" applyFont="1" applyFill="1" applyBorder="1" applyAlignment="1" applyProtection="1">
      <alignment wrapText="1"/>
      <protection locked="0"/>
    </xf>
    <xf numFmtId="0" fontId="68" fillId="0" borderId="0" xfId="56" applyFont="1" applyFill="1" applyBorder="1" applyAlignment="1" applyProtection="1">
      <alignment horizontal="center" wrapText="1"/>
      <protection locked="0"/>
    </xf>
    <xf numFmtId="0" fontId="58" fillId="0" borderId="0" xfId="52" applyFont="1" applyFill="1" applyBorder="1" applyAlignment="1" applyProtection="1">
      <alignment horizontal="center" wrapText="1"/>
      <protection locked="0"/>
    </xf>
    <xf numFmtId="170" fontId="74" fillId="0" borderId="0" xfId="0" applyNumberFormat="1" applyFont="1" applyFill="1" applyBorder="1" applyAlignment="1" applyProtection="1">
      <alignment horizontal="center" wrapText="1"/>
      <protection locked="0"/>
    </xf>
    <xf numFmtId="0" fontId="48" fillId="0" borderId="0" xfId="56" applyFont="1" applyFill="1" applyBorder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left"/>
      <protection locked="0"/>
    </xf>
    <xf numFmtId="0" fontId="58" fillId="0" borderId="0" xfId="52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4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6" fillId="37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14" fontId="0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74" fillId="0" borderId="0" xfId="56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37" borderId="0" xfId="0" applyFont="1" applyFill="1" applyBorder="1" applyAlignment="1" applyProtection="1">
      <alignment/>
      <protection locked="0"/>
    </xf>
    <xf numFmtId="166" fontId="16" fillId="37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3" fillId="0" borderId="35" xfId="0" applyNumberFormat="1" applyFont="1" applyBorder="1" applyAlignment="1" applyProtection="1">
      <alignment vertical="center"/>
      <protection/>
    </xf>
    <xf numFmtId="0" fontId="3" fillId="0" borderId="36" xfId="0" applyNumberFormat="1" applyFont="1" applyBorder="1" applyAlignment="1" applyProtection="1">
      <alignment horizontal="left" vertical="center" indent="1"/>
      <protection/>
    </xf>
    <xf numFmtId="0" fontId="3" fillId="0" borderId="37" xfId="0" applyNumberFormat="1" applyFont="1" applyBorder="1" applyAlignment="1" applyProtection="1">
      <alignment vertical="center"/>
      <protection/>
    </xf>
    <xf numFmtId="0" fontId="3" fillId="0" borderId="38" xfId="0" applyNumberFormat="1" applyFont="1" applyBorder="1" applyAlignment="1" applyProtection="1">
      <alignment horizontal="left" vertical="center" indent="1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67" fillId="0" borderId="0" xfId="56" applyFont="1" applyFill="1" applyBorder="1" applyAlignment="1" applyProtection="1">
      <alignment horizontal="center" vertical="center"/>
      <protection locked="0"/>
    </xf>
    <xf numFmtId="0" fontId="68" fillId="0" borderId="0" xfId="56" applyFont="1" applyFill="1" applyBorder="1" applyAlignment="1" applyProtection="1">
      <alignment horizontal="center" vertical="center" wrapText="1"/>
      <protection locked="0"/>
    </xf>
    <xf numFmtId="166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vertical="top"/>
      <protection locked="0"/>
    </xf>
    <xf numFmtId="0" fontId="5" fillId="0" borderId="2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 locked="0"/>
    </xf>
    <xf numFmtId="44" fontId="3" fillId="35" borderId="10" xfId="0" applyNumberFormat="1" applyFont="1" applyFill="1" applyBorder="1" applyAlignment="1" applyProtection="1">
      <alignment horizontal="right" vertical="center"/>
      <protection/>
    </xf>
    <xf numFmtId="0" fontId="3" fillId="35" borderId="10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169" fontId="3" fillId="0" borderId="40" xfId="0" applyNumberFormat="1" applyFont="1" applyBorder="1" applyAlignment="1" applyProtection="1">
      <alignment horizontal="center" vertical="center"/>
      <protection locked="0"/>
    </xf>
    <xf numFmtId="169" fontId="3" fillId="0" borderId="20" xfId="0" applyNumberFormat="1" applyFont="1" applyBorder="1" applyAlignment="1" applyProtection="1">
      <alignment horizontal="center" vertical="center"/>
      <protection locked="0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44" fontId="3" fillId="0" borderId="21" xfId="0" applyNumberFormat="1" applyFont="1" applyBorder="1" applyAlignment="1" applyProtection="1">
      <alignment horizontal="right" vertical="center"/>
      <protection/>
    </xf>
    <xf numFmtId="0" fontId="2" fillId="39" borderId="10" xfId="0" applyFont="1" applyFill="1" applyBorder="1" applyAlignment="1" applyProtection="1">
      <alignment horizontal="center"/>
      <protection locked="0"/>
    </xf>
    <xf numFmtId="0" fontId="2" fillId="39" borderId="11" xfId="0" applyFont="1" applyFill="1" applyBorder="1" applyAlignment="1" applyProtection="1">
      <alignment horizontal="center" vertical="center"/>
      <protection locked="0"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2" fillId="39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left" vertical="center"/>
      <protection locked="0"/>
    </xf>
    <xf numFmtId="14" fontId="3" fillId="0" borderId="20" xfId="0" applyNumberFormat="1" applyFont="1" applyBorder="1" applyAlignment="1" applyProtection="1">
      <alignment horizontal="left" vertical="center"/>
      <protection locked="0"/>
    </xf>
    <xf numFmtId="165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center"/>
      <protection/>
    </xf>
    <xf numFmtId="44" fontId="3" fillId="0" borderId="21" xfId="0" applyNumberFormat="1" applyFont="1" applyBorder="1" applyAlignment="1" applyProtection="1">
      <alignment horizontal="center" vertical="center"/>
      <protection/>
    </xf>
    <xf numFmtId="44" fontId="3" fillId="0" borderId="41" xfId="0" applyNumberFormat="1" applyFont="1" applyBorder="1" applyAlignment="1" applyProtection="1">
      <alignment horizontal="center" vertical="center"/>
      <protection/>
    </xf>
    <xf numFmtId="164" fontId="3" fillId="0" borderId="20" xfId="0" applyNumberFormat="1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44" fontId="5" fillId="0" borderId="25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4" fontId="3" fillId="35" borderId="20" xfId="0" applyNumberFormat="1" applyFont="1" applyFill="1" applyBorder="1" applyAlignment="1" applyProtection="1">
      <alignment horizontal="right" vertical="center"/>
      <protection/>
    </xf>
    <xf numFmtId="0" fontId="2" fillId="39" borderId="22" xfId="0" applyFont="1" applyFill="1" applyBorder="1" applyAlignment="1" applyProtection="1">
      <alignment horizontal="center" vertical="center"/>
      <protection locked="0"/>
    </xf>
    <xf numFmtId="0" fontId="2" fillId="39" borderId="19" xfId="0" applyFont="1" applyFill="1" applyBorder="1" applyAlignment="1" applyProtection="1">
      <alignment horizontal="center" vertical="center"/>
      <protection locked="0"/>
    </xf>
    <xf numFmtId="0" fontId="2" fillId="39" borderId="23" xfId="0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6" fontId="0" fillId="0" borderId="14" xfId="0" applyNumberForma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44" fontId="0" fillId="0" borderId="22" xfId="0" applyNumberFormat="1" applyBorder="1" applyAlignment="1" applyProtection="1">
      <alignment horizontal="right" vertical="center"/>
      <protection/>
    </xf>
    <xf numFmtId="44" fontId="0" fillId="0" borderId="19" xfId="0" applyNumberFormat="1" applyBorder="1" applyAlignment="1" applyProtection="1">
      <alignment horizontal="right" vertical="center"/>
      <protection/>
    </xf>
    <xf numFmtId="44" fontId="0" fillId="0" borderId="0" xfId="0" applyNumberForma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0" fontId="3" fillId="0" borderId="20" xfId="0" applyNumberFormat="1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4" fontId="0" fillId="0" borderId="20" xfId="0" applyNumberFormat="1" applyBorder="1" applyAlignment="1" applyProtection="1">
      <alignment horizontal="left" vertical="center"/>
      <protection/>
    </xf>
    <xf numFmtId="14" fontId="0" fillId="0" borderId="20" xfId="0" applyNumberFormat="1" applyFont="1" applyBorder="1" applyAlignment="1" applyProtection="1">
      <alignment horizontal="left" vertical="center"/>
      <protection/>
    </xf>
    <xf numFmtId="165" fontId="0" fillId="0" borderId="20" xfId="0" applyNumberFormat="1" applyFont="1" applyBorder="1" applyAlignment="1" applyProtection="1">
      <alignment horizontal="left" vertical="center"/>
      <protection/>
    </xf>
    <xf numFmtId="165" fontId="0" fillId="0" borderId="10" xfId="0" applyNumberForma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4" fontId="6" fillId="0" borderId="31" xfId="0" applyNumberFormat="1" applyFont="1" applyBorder="1" applyAlignment="1" applyProtection="1">
      <alignment horizontal="right" vertical="center"/>
      <protection/>
    </xf>
    <xf numFmtId="44" fontId="6" fillId="0" borderId="32" xfId="0" applyNumberFormat="1" applyFont="1" applyBorder="1" applyAlignment="1" applyProtection="1">
      <alignment horizontal="right" vertical="center"/>
      <protection/>
    </xf>
    <xf numFmtId="44" fontId="11" fillId="0" borderId="0" xfId="0" applyNumberFormat="1" applyFont="1" applyBorder="1" applyAlignment="1" applyProtection="1">
      <alignment horizontal="right" vertical="center"/>
      <protection/>
    </xf>
    <xf numFmtId="44" fontId="0" fillId="0" borderId="0" xfId="0" applyNumberFormat="1" applyBorder="1" applyAlignment="1" applyProtection="1">
      <alignment horizontal="right" vertical="center"/>
      <protection/>
    </xf>
    <xf numFmtId="44" fontId="3" fillId="0" borderId="0" xfId="0" applyNumberFormat="1" applyFont="1" applyBorder="1" applyAlignment="1" applyProtection="1">
      <alignment horizontal="right" vertical="center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0" fontId="71" fillId="38" borderId="47" xfId="0" applyFont="1" applyFill="1" applyBorder="1" applyAlignment="1" applyProtection="1">
      <alignment horizontal="left" vertical="center"/>
      <protection/>
    </xf>
    <xf numFmtId="0" fontId="71" fillId="38" borderId="48" xfId="0" applyFont="1" applyFill="1" applyBorder="1" applyAlignment="1" applyProtection="1">
      <alignment horizontal="left" vertical="center"/>
      <protection/>
    </xf>
    <xf numFmtId="166" fontId="71" fillId="38" borderId="33" xfId="0" applyNumberFormat="1" applyFont="1" applyFill="1" applyBorder="1" applyAlignment="1" applyProtection="1">
      <alignment horizontal="center" vertical="center"/>
      <protection/>
    </xf>
    <xf numFmtId="6" fontId="71" fillId="38" borderId="33" xfId="0" applyNumberFormat="1" applyFont="1" applyFill="1" applyBorder="1" applyAlignment="1" applyProtection="1">
      <alignment horizontal="center" vertical="center"/>
      <protection/>
    </xf>
    <xf numFmtId="0" fontId="71" fillId="38" borderId="33" xfId="0" applyFont="1" applyFill="1" applyBorder="1" applyAlignment="1" applyProtection="1">
      <alignment horizontal="center" vertical="center"/>
      <protection/>
    </xf>
    <xf numFmtId="166" fontId="0" fillId="0" borderId="0" xfId="0" applyNumberForma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66" fontId="0" fillId="0" borderId="51" xfId="0" applyNumberFormat="1" applyBorder="1" applyAlignment="1" applyProtection="1">
      <alignment horizontal="center" vertical="center"/>
      <protection/>
    </xf>
    <xf numFmtId="166" fontId="0" fillId="0" borderId="34" xfId="0" applyNumberFormat="1" applyBorder="1" applyAlignment="1" applyProtection="1">
      <alignment horizontal="center" vertical="center"/>
      <protection/>
    </xf>
    <xf numFmtId="166" fontId="0" fillId="0" borderId="52" xfId="0" applyNumberFormat="1" applyBorder="1" applyAlignment="1" applyProtection="1">
      <alignment horizontal="center" vertical="center"/>
      <protection/>
    </xf>
    <xf numFmtId="6" fontId="71" fillId="38" borderId="53" xfId="0" applyNumberFormat="1" applyFont="1" applyFill="1" applyBorder="1" applyAlignment="1" applyProtection="1">
      <alignment horizontal="center" vertical="center"/>
      <protection/>
    </xf>
    <xf numFmtId="44" fontId="0" fillId="0" borderId="21" xfId="0" applyNumberForma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75" fillId="0" borderId="0" xfId="0" applyFont="1" applyBorder="1" applyAlignment="1" applyProtection="1">
      <alignment horizontal="left" wrapText="1"/>
      <protection/>
    </xf>
    <xf numFmtId="0" fontId="9" fillId="0" borderId="14" xfId="0" applyFont="1" applyBorder="1" applyAlignment="1" applyProtection="1">
      <alignment horizontal="left" vertical="center" wrapText="1" indent="1"/>
      <protection/>
    </xf>
    <xf numFmtId="18" fontId="0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 wrapText="1" indent="1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left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3" fontId="0" fillId="0" borderId="15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44" fontId="6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44" fontId="0" fillId="0" borderId="11" xfId="0" applyNumberFormat="1" applyBorder="1" applyAlignment="1" applyProtection="1">
      <alignment horizontal="right" vertical="center"/>
      <protection locked="0"/>
    </xf>
    <xf numFmtId="44" fontId="0" fillId="0" borderId="14" xfId="0" applyNumberForma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 horizontal="right" vertical="center"/>
      <protection/>
    </xf>
    <xf numFmtId="44" fontId="6" fillId="0" borderId="21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1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47</xdr:row>
      <xdr:rowOff>295275</xdr:rowOff>
    </xdr:from>
    <xdr:to>
      <xdr:col>4</xdr:col>
      <xdr:colOff>381000</xdr:colOff>
      <xdr:row>49</xdr:row>
      <xdr:rowOff>9525</xdr:rowOff>
    </xdr:to>
    <xdr:sp macro="[0]!clearfields">
      <xdr:nvSpPr>
        <xdr:cNvPr id="1" name="Rectangle 4" descr="Clear Fields"/>
        <xdr:cNvSpPr>
          <a:spLocks/>
        </xdr:cNvSpPr>
      </xdr:nvSpPr>
      <xdr:spPr>
        <a:xfrm>
          <a:off x="1009650" y="8486775"/>
          <a:ext cx="1362075" cy="4191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Clear Fields</a:t>
          </a:r>
        </a:p>
      </xdr:txBody>
    </xdr:sp>
    <xdr:clientData/>
  </xdr:twoCellAnchor>
  <xdr:twoCellAnchor editAs="oneCell">
    <xdr:from>
      <xdr:col>14</xdr:col>
      <xdr:colOff>19050</xdr:colOff>
      <xdr:row>3</xdr:row>
      <xdr:rowOff>19050</xdr:rowOff>
    </xdr:from>
    <xdr:to>
      <xdr:col>14</xdr:col>
      <xdr:colOff>190500</xdr:colOff>
      <xdr:row>4</xdr:row>
      <xdr:rowOff>9525</xdr:rowOff>
    </xdr:to>
    <xdr:pic>
      <xdr:nvPicPr>
        <xdr:cNvPr id="2" name="Employ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5524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4</xdr:row>
      <xdr:rowOff>9525</xdr:rowOff>
    </xdr:from>
    <xdr:to>
      <xdr:col>14</xdr:col>
      <xdr:colOff>190500</xdr:colOff>
      <xdr:row>4</xdr:row>
      <xdr:rowOff>180975</xdr:rowOff>
    </xdr:to>
    <xdr:pic>
      <xdr:nvPicPr>
        <xdr:cNvPr id="3" name="Stud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723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58"/>
  <sheetViews>
    <sheetView showGridLines="0" tabSelected="1" zoomScale="75" zoomScaleNormal="75" zoomScalePageLayoutView="0" workbookViewId="0" topLeftCell="A1">
      <selection activeCell="E5" sqref="E5:H5"/>
    </sheetView>
  </sheetViews>
  <sheetFormatPr defaultColWidth="9.140625" defaultRowHeight="12.75"/>
  <cols>
    <col min="1" max="1" width="12.7109375" style="18" customWidth="1"/>
    <col min="2" max="2" width="4.28125" style="18" customWidth="1"/>
    <col min="3" max="3" width="11.57421875" style="18" customWidth="1"/>
    <col min="4" max="4" width="1.28515625" style="18" customWidth="1"/>
    <col min="5" max="6" width="9.140625" style="18" customWidth="1"/>
    <col min="7" max="7" width="1.28515625" style="18" customWidth="1"/>
    <col min="8" max="8" width="10.00390625" style="18" customWidth="1"/>
    <col min="9" max="9" width="1.28515625" style="18" customWidth="1"/>
    <col min="10" max="10" width="10.00390625" style="18" customWidth="1"/>
    <col min="11" max="11" width="6.00390625" style="18" customWidth="1"/>
    <col min="12" max="12" width="1.28515625" style="18" customWidth="1"/>
    <col min="13" max="13" width="15.7109375" style="18" customWidth="1"/>
    <col min="14" max="14" width="1.28515625" style="18" customWidth="1"/>
    <col min="15" max="15" width="11.57421875" style="18" customWidth="1"/>
    <col min="16" max="16" width="4.421875" style="18" customWidth="1"/>
    <col min="17" max="17" width="14.00390625" style="18" customWidth="1"/>
    <col min="18" max="18" width="1.28515625" style="18" customWidth="1"/>
    <col min="19" max="19" width="6.8515625" style="18" customWidth="1"/>
    <col min="20" max="20" width="6.57421875" style="18" customWidth="1"/>
    <col min="21" max="21" width="1.1484375" style="18" customWidth="1"/>
    <col min="22" max="16384" width="9.140625" style="18" customWidth="1"/>
  </cols>
  <sheetData>
    <row r="1" spans="2:20" ht="17.25" customHeight="1">
      <c r="B1" s="356"/>
      <c r="C1" s="356"/>
      <c r="D1" s="356"/>
      <c r="E1" s="356"/>
      <c r="F1" s="31"/>
      <c r="G1" s="355" t="s">
        <v>0</v>
      </c>
      <c r="H1" s="355"/>
      <c r="I1" s="355"/>
      <c r="J1" s="355"/>
      <c r="K1" s="355"/>
      <c r="L1" s="355"/>
      <c r="M1" s="31"/>
      <c r="N1" s="31"/>
      <c r="O1" s="31"/>
      <c r="P1" s="316"/>
      <c r="Q1" s="348" t="s">
        <v>12</v>
      </c>
      <c r="R1" s="349"/>
      <c r="S1" s="349"/>
      <c r="T1" s="350"/>
    </row>
    <row r="2" spans="2:20" ht="17.25" customHeight="1">
      <c r="B2" s="357"/>
      <c r="C2" s="357"/>
      <c r="D2" s="358"/>
      <c r="E2" s="317"/>
      <c r="F2" s="31"/>
      <c r="G2" s="355" t="s">
        <v>1</v>
      </c>
      <c r="H2" s="355"/>
      <c r="I2" s="355"/>
      <c r="J2" s="355"/>
      <c r="K2" s="355"/>
      <c r="L2" s="355"/>
      <c r="M2" s="31"/>
      <c r="N2" s="31"/>
      <c r="O2" s="31"/>
      <c r="P2" s="316"/>
      <c r="Q2" s="351">
        <f>(M46)</f>
        <v>0</v>
      </c>
      <c r="R2" s="352"/>
      <c r="S2" s="352"/>
      <c r="T2" s="353"/>
    </row>
    <row r="3" spans="2:20" ht="7.5" customHeight="1" thickBot="1">
      <c r="B3" s="357"/>
      <c r="C3" s="358"/>
      <c r="D3" s="358"/>
      <c r="E3" s="317"/>
      <c r="L3" s="19"/>
      <c r="M3" s="19"/>
      <c r="N3" s="19"/>
      <c r="O3" s="99"/>
      <c r="P3" s="20"/>
      <c r="Q3" s="132"/>
      <c r="R3" s="133"/>
      <c r="S3" s="133"/>
      <c r="T3" s="134"/>
    </row>
    <row r="4" spans="2:20" ht="14.25" customHeight="1">
      <c r="B4" s="22"/>
      <c r="C4" s="22"/>
      <c r="D4" s="22"/>
      <c r="E4" s="22"/>
      <c r="F4" s="20"/>
      <c r="G4" s="20"/>
      <c r="H4" s="20"/>
      <c r="I4" s="20"/>
      <c r="J4" s="27" t="s">
        <v>57</v>
      </c>
      <c r="K4" s="20"/>
      <c r="L4" s="20"/>
      <c r="M4" s="20"/>
      <c r="N4" s="303"/>
      <c r="O4" s="304" t="s">
        <v>75</v>
      </c>
      <c r="P4" s="344" t="s">
        <v>95</v>
      </c>
      <c r="Q4" s="20"/>
      <c r="R4" s="20"/>
      <c r="S4" s="20"/>
      <c r="T4" s="20"/>
    </row>
    <row r="5" spans="2:20" ht="14.25" customHeight="1" thickBot="1">
      <c r="B5" s="354" t="s">
        <v>85</v>
      </c>
      <c r="C5" s="354"/>
      <c r="D5" s="354"/>
      <c r="E5" s="359"/>
      <c r="F5" s="359"/>
      <c r="G5" s="359"/>
      <c r="H5" s="359"/>
      <c r="I5" s="21"/>
      <c r="J5" s="18" t="s">
        <v>86</v>
      </c>
      <c r="K5" s="347"/>
      <c r="L5" s="347"/>
      <c r="M5" s="347"/>
      <c r="N5" s="305"/>
      <c r="O5" s="306" t="s">
        <v>33</v>
      </c>
      <c r="P5" s="344"/>
      <c r="Q5" s="338"/>
      <c r="R5" s="338"/>
      <c r="S5" s="338"/>
      <c r="T5" s="338"/>
    </row>
    <row r="6" spans="1:20" ht="14.25">
      <c r="A6" s="114"/>
      <c r="B6" s="20" t="s">
        <v>35</v>
      </c>
      <c r="C6" s="20"/>
      <c r="D6" s="20"/>
      <c r="E6" s="20"/>
      <c r="F6" s="341"/>
      <c r="G6" s="341"/>
      <c r="H6" s="341"/>
      <c r="I6" s="341"/>
      <c r="J6" s="341"/>
      <c r="K6" s="341"/>
      <c r="L6" s="341"/>
      <c r="M6" s="341"/>
      <c r="N6" s="21"/>
      <c r="O6" s="20" t="s">
        <v>2</v>
      </c>
      <c r="P6" s="20"/>
      <c r="Q6" s="343"/>
      <c r="R6" s="343"/>
      <c r="S6" s="343"/>
      <c r="T6" s="343"/>
    </row>
    <row r="7" spans="1:20" ht="14.25">
      <c r="A7" s="114"/>
      <c r="B7" s="20" t="s">
        <v>6</v>
      </c>
      <c r="C7" s="20"/>
      <c r="D7" s="20"/>
      <c r="E7" s="20"/>
      <c r="F7" s="342"/>
      <c r="G7" s="342"/>
      <c r="H7" s="342"/>
      <c r="I7" s="342"/>
      <c r="J7" s="342"/>
      <c r="K7" s="342"/>
      <c r="L7" s="342"/>
      <c r="M7" s="342"/>
      <c r="N7" s="21"/>
      <c r="O7" s="20" t="s">
        <v>115</v>
      </c>
      <c r="P7" s="20"/>
      <c r="Q7" s="21"/>
      <c r="R7" s="21"/>
      <c r="S7" s="365"/>
      <c r="T7" s="365"/>
    </row>
    <row r="8" spans="1:20" ht="14.25">
      <c r="A8" s="114"/>
      <c r="B8" s="20" t="s">
        <v>11</v>
      </c>
      <c r="C8" s="20"/>
      <c r="D8" s="20"/>
      <c r="E8" s="20"/>
      <c r="F8" s="342"/>
      <c r="G8" s="342"/>
      <c r="H8" s="342"/>
      <c r="I8" s="342"/>
      <c r="J8" s="342"/>
      <c r="K8" s="342"/>
      <c r="L8" s="342"/>
      <c r="M8" s="342"/>
      <c r="N8" s="21"/>
      <c r="O8" s="20" t="s">
        <v>113</v>
      </c>
      <c r="P8" s="338"/>
      <c r="Q8" s="338"/>
      <c r="R8" s="338"/>
      <c r="S8" s="338"/>
      <c r="T8" s="338"/>
    </row>
    <row r="9" spans="1:20" ht="14.25">
      <c r="A9" s="114"/>
      <c r="B9" s="20" t="s">
        <v>3</v>
      </c>
      <c r="C9" s="20"/>
      <c r="D9" s="20"/>
      <c r="E9" s="20"/>
      <c r="F9" s="342"/>
      <c r="G9" s="342"/>
      <c r="H9" s="342"/>
      <c r="I9" s="342"/>
      <c r="J9" s="342"/>
      <c r="K9" s="342"/>
      <c r="L9" s="342"/>
      <c r="M9" s="342"/>
      <c r="N9" s="21"/>
      <c r="O9" s="20" t="s">
        <v>114</v>
      </c>
      <c r="P9" s="342"/>
      <c r="Q9" s="342"/>
      <c r="R9" s="342"/>
      <c r="S9" s="342"/>
      <c r="T9" s="342"/>
    </row>
    <row r="10" spans="1:20" ht="9" customHeight="1">
      <c r="A10" s="114"/>
      <c r="B10" s="20"/>
      <c r="C10" s="20"/>
      <c r="D10" s="20"/>
      <c r="E10" s="20"/>
      <c r="F10" s="364"/>
      <c r="G10" s="364"/>
      <c r="H10" s="364"/>
      <c r="I10" s="364"/>
      <c r="J10" s="21"/>
      <c r="K10" s="21"/>
      <c r="L10" s="21"/>
      <c r="M10" s="20"/>
      <c r="N10" s="20"/>
      <c r="O10" s="20"/>
      <c r="P10" s="20"/>
      <c r="Q10" s="20"/>
      <c r="R10" s="20"/>
      <c r="S10" s="20"/>
      <c r="T10" s="20"/>
    </row>
    <row r="11" spans="1:20" ht="14.25">
      <c r="A11" s="114"/>
      <c r="C11" s="70" t="s">
        <v>59</v>
      </c>
      <c r="E11" s="23" t="s">
        <v>7</v>
      </c>
      <c r="F11" s="20"/>
      <c r="G11" s="339"/>
      <c r="H11" s="339"/>
      <c r="I11" s="339"/>
      <c r="J11" s="339"/>
      <c r="K11" s="339"/>
      <c r="L11" s="339"/>
      <c r="M11" s="84"/>
      <c r="O11" s="23" t="s">
        <v>9</v>
      </c>
      <c r="P11" s="20"/>
      <c r="Q11" s="339"/>
      <c r="R11" s="339"/>
      <c r="S11" s="339"/>
      <c r="T11" s="339"/>
    </row>
    <row r="12" spans="1:20" ht="14.25">
      <c r="A12" s="114"/>
      <c r="C12" s="70" t="s">
        <v>62</v>
      </c>
      <c r="E12" s="23" t="s">
        <v>8</v>
      </c>
      <c r="F12" s="20"/>
      <c r="G12" s="340"/>
      <c r="H12" s="340"/>
      <c r="I12" s="340"/>
      <c r="J12" s="340"/>
      <c r="K12" s="340"/>
      <c r="L12" s="340"/>
      <c r="M12" s="85"/>
      <c r="O12" s="23" t="s">
        <v>10</v>
      </c>
      <c r="P12" s="20"/>
      <c r="Q12" s="340"/>
      <c r="R12" s="340"/>
      <c r="S12" s="340"/>
      <c r="T12" s="340"/>
    </row>
    <row r="13" spans="1:20" ht="9" customHeight="1">
      <c r="A13" s="11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s="24" customFormat="1" ht="14.25">
      <c r="A14" s="114"/>
      <c r="B14" s="22"/>
      <c r="C14" s="72" t="s">
        <v>61</v>
      </c>
      <c r="E14" s="21" t="s">
        <v>4</v>
      </c>
      <c r="F14" s="22"/>
      <c r="G14" s="338"/>
      <c r="H14" s="338"/>
      <c r="I14" s="338"/>
      <c r="J14" s="338"/>
      <c r="K14" s="338"/>
      <c r="L14" s="338"/>
      <c r="M14" s="84"/>
      <c r="O14" s="21" t="s">
        <v>5</v>
      </c>
      <c r="P14" s="22"/>
      <c r="Q14" s="338"/>
      <c r="R14" s="338"/>
      <c r="S14" s="338"/>
      <c r="T14" s="338"/>
    </row>
    <row r="15" spans="1:20" s="24" customFormat="1" ht="14.25">
      <c r="A15" s="114"/>
      <c r="B15" s="22"/>
      <c r="C15" s="71" t="s">
        <v>60</v>
      </c>
      <c r="D15" s="21"/>
      <c r="E15" s="21" t="s">
        <v>4</v>
      </c>
      <c r="F15" s="22"/>
      <c r="G15" s="342"/>
      <c r="H15" s="342"/>
      <c r="I15" s="342"/>
      <c r="J15" s="342"/>
      <c r="K15" s="342"/>
      <c r="L15" s="342"/>
      <c r="M15" s="85"/>
      <c r="O15" s="21" t="s">
        <v>5</v>
      </c>
      <c r="P15" s="22"/>
      <c r="Q15" s="342"/>
      <c r="R15" s="342"/>
      <c r="S15" s="342"/>
      <c r="T15" s="342"/>
    </row>
    <row r="16" spans="1:20" s="24" customFormat="1" ht="14.25">
      <c r="A16" s="114"/>
      <c r="B16" s="22"/>
      <c r="C16" s="22"/>
      <c r="D16" s="21"/>
      <c r="E16" s="21" t="s">
        <v>4</v>
      </c>
      <c r="F16" s="22"/>
      <c r="G16" s="342"/>
      <c r="H16" s="342"/>
      <c r="I16" s="342"/>
      <c r="J16" s="342"/>
      <c r="K16" s="342"/>
      <c r="L16" s="342"/>
      <c r="M16" s="85"/>
      <c r="O16" s="21" t="s">
        <v>5</v>
      </c>
      <c r="P16" s="22"/>
      <c r="Q16" s="342"/>
      <c r="R16" s="342"/>
      <c r="S16" s="342"/>
      <c r="T16" s="342"/>
    </row>
    <row r="17" spans="1:20" ht="7.5" customHeight="1">
      <c r="A17" s="11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4.25">
      <c r="A18" s="114"/>
      <c r="B18" s="23" t="s">
        <v>13</v>
      </c>
      <c r="C18" s="20"/>
      <c r="D18" s="87"/>
      <c r="E18" s="97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</row>
    <row r="19" spans="1:20" ht="6.75" customHeight="1" thickBot="1">
      <c r="A19" s="114"/>
      <c r="C19" s="20"/>
      <c r="D19" s="87"/>
      <c r="E19" s="86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</row>
    <row r="20" spans="2:20" ht="15.75" customHeight="1">
      <c r="B20" s="368" t="s">
        <v>111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70"/>
    </row>
    <row r="21" spans="1:21" s="26" customFormat="1" ht="24.75" customHeight="1">
      <c r="A21" s="115"/>
      <c r="B21" s="373" t="s">
        <v>87</v>
      </c>
      <c r="C21" s="374"/>
      <c r="D21" s="93"/>
      <c r="E21" s="367" t="s">
        <v>88</v>
      </c>
      <c r="F21" s="367"/>
      <c r="G21" s="367"/>
      <c r="H21" s="367"/>
      <c r="I21" s="131"/>
      <c r="J21" s="367" t="s">
        <v>89</v>
      </c>
      <c r="K21" s="367"/>
      <c r="L21" s="131"/>
      <c r="M21" s="125" t="s">
        <v>90</v>
      </c>
      <c r="N21" s="83"/>
      <c r="O21" s="367" t="s">
        <v>91</v>
      </c>
      <c r="P21" s="367"/>
      <c r="Q21" s="367"/>
      <c r="R21" s="130"/>
      <c r="S21" s="371" t="s">
        <v>92</v>
      </c>
      <c r="T21" s="372"/>
      <c r="U21" s="25"/>
    </row>
    <row r="22" spans="1:21" ht="13.5" customHeight="1">
      <c r="A22" s="366" t="s">
        <v>93</v>
      </c>
      <c r="B22" s="326"/>
      <c r="C22" s="327"/>
      <c r="D22" s="28"/>
      <c r="E22" s="361">
        <f>IF(SUM('Air&amp;RentalCar'!G19)=0,"","535110 In-state Air")</f>
      </c>
      <c r="F22" s="362"/>
      <c r="G22" s="362"/>
      <c r="H22" s="363"/>
      <c r="I22" s="91"/>
      <c r="J22" s="360">
        <f>'Air&amp;RentalCar'!G19</f>
        <v>0</v>
      </c>
      <c r="K22" s="360"/>
      <c r="L22" s="28"/>
      <c r="M22" s="102">
        <f>J22</f>
        <v>0</v>
      </c>
      <c r="N22" s="28"/>
      <c r="O22" s="97"/>
      <c r="P22" s="97"/>
      <c r="Q22" s="138"/>
      <c r="R22" s="24"/>
      <c r="S22" s="334"/>
      <c r="T22" s="335"/>
      <c r="U22" s="24"/>
    </row>
    <row r="23" spans="1:21" ht="13.5" customHeight="1">
      <c r="A23" s="366"/>
      <c r="B23" s="326"/>
      <c r="C23" s="327"/>
      <c r="D23" s="28"/>
      <c r="E23" s="331">
        <f>IF(SUM('Air&amp;RentalCar'!G20)=0,"","535210 Out-of-state Air")</f>
      </c>
      <c r="F23" s="332"/>
      <c r="G23" s="332"/>
      <c r="H23" s="333"/>
      <c r="I23" s="91"/>
      <c r="J23" s="319">
        <f>'Air&amp;RentalCar'!G20</f>
        <v>0</v>
      </c>
      <c r="K23" s="319"/>
      <c r="L23" s="28"/>
      <c r="M23" s="103">
        <f aca="true" t="shared" si="0" ref="M23:M45">J23</f>
        <v>0</v>
      </c>
      <c r="N23" s="28"/>
      <c r="O23" s="88"/>
      <c r="P23" s="88"/>
      <c r="Q23" s="138"/>
      <c r="R23" s="24"/>
      <c r="S23" s="334"/>
      <c r="T23" s="335"/>
      <c r="U23" s="24"/>
    </row>
    <row r="24" spans="1:21" ht="13.5" customHeight="1">
      <c r="A24" s="366"/>
      <c r="B24" s="326"/>
      <c r="C24" s="327"/>
      <c r="D24" s="28"/>
      <c r="E24" s="331">
        <f>IF(SUM('Air&amp;RentalCar'!G21)=0,"","535310 International Air")</f>
      </c>
      <c r="F24" s="332"/>
      <c r="G24" s="332"/>
      <c r="H24" s="333"/>
      <c r="I24" s="91"/>
      <c r="J24" s="319">
        <f>'Air&amp;RentalCar'!G21</f>
        <v>0</v>
      </c>
      <c r="K24" s="319"/>
      <c r="L24" s="28"/>
      <c r="M24" s="103">
        <f t="shared" si="0"/>
        <v>0</v>
      </c>
      <c r="N24" s="28"/>
      <c r="O24" s="88"/>
      <c r="P24" s="88"/>
      <c r="Q24" s="138"/>
      <c r="R24" s="24"/>
      <c r="S24" s="334"/>
      <c r="T24" s="335"/>
      <c r="U24" s="24"/>
    </row>
    <row r="25" spans="1:21" ht="13.5" customHeight="1">
      <c r="A25" s="366"/>
      <c r="B25" s="326"/>
      <c r="C25" s="327"/>
      <c r="D25" s="28"/>
      <c r="E25" s="328">
        <f>IF(SUM('Air&amp;RentalCar'!G22)=0,"","535410 Student Air")</f>
      </c>
      <c r="F25" s="328"/>
      <c r="G25" s="328"/>
      <c r="H25" s="328"/>
      <c r="I25" s="92"/>
      <c r="J25" s="319">
        <f>'Air&amp;RentalCar'!G22</f>
        <v>0</v>
      </c>
      <c r="K25" s="319"/>
      <c r="L25" s="28"/>
      <c r="M25" s="103">
        <f t="shared" si="0"/>
        <v>0</v>
      </c>
      <c r="N25" s="28"/>
      <c r="O25" s="90"/>
      <c r="P25" s="90"/>
      <c r="Q25" s="138"/>
      <c r="R25" s="24"/>
      <c r="S25" s="334"/>
      <c r="T25" s="335"/>
      <c r="U25" s="24"/>
    </row>
    <row r="26" spans="1:21" ht="13.5" customHeight="1">
      <c r="A26" s="366"/>
      <c r="B26" s="326"/>
      <c r="C26" s="327"/>
      <c r="D26" s="28"/>
      <c r="E26" s="331">
        <f>IF(SUM('Air&amp;RentalCar'!G23)=0,"","535510 Non-Employee Air")</f>
      </c>
      <c r="F26" s="332"/>
      <c r="G26" s="332"/>
      <c r="H26" s="333"/>
      <c r="I26" s="92"/>
      <c r="J26" s="319">
        <f>'Air&amp;RentalCar'!G23</f>
        <v>0</v>
      </c>
      <c r="K26" s="319"/>
      <c r="L26" s="28"/>
      <c r="M26" s="103">
        <f t="shared" si="0"/>
        <v>0</v>
      </c>
      <c r="N26" s="28"/>
      <c r="O26" s="90"/>
      <c r="P26" s="90"/>
      <c r="Q26" s="138"/>
      <c r="R26" s="24"/>
      <c r="S26" s="334"/>
      <c r="T26" s="335"/>
      <c r="U26" s="24"/>
    </row>
    <row r="27" spans="1:21" ht="13.5" customHeight="1">
      <c r="A27" s="366"/>
      <c r="B27" s="326"/>
      <c r="C27" s="327"/>
      <c r="D27" s="28"/>
      <c r="E27" s="331">
        <f>IF(SUM(Lodging!F26)=0,"","535111 In-state Hotel")</f>
      </c>
      <c r="F27" s="332"/>
      <c r="G27" s="332"/>
      <c r="H27" s="333"/>
      <c r="I27" s="92"/>
      <c r="J27" s="319">
        <f>Lodging!F26</f>
        <v>0</v>
      </c>
      <c r="K27" s="319"/>
      <c r="L27" s="28"/>
      <c r="M27" s="103">
        <f t="shared" si="0"/>
        <v>0</v>
      </c>
      <c r="N27" s="89"/>
      <c r="O27" s="90"/>
      <c r="P27" s="90"/>
      <c r="Q27" s="138"/>
      <c r="R27" s="24"/>
      <c r="S27" s="334"/>
      <c r="T27" s="335"/>
      <c r="U27" s="24"/>
    </row>
    <row r="28" spans="1:21" ht="13.5" customHeight="1">
      <c r="A28" s="366"/>
      <c r="B28" s="326"/>
      <c r="C28" s="327"/>
      <c r="D28" s="28"/>
      <c r="E28" s="331">
        <f>IF(SUM(Lodging!F27)=0,"","535211 Out-of-state Hotel")</f>
      </c>
      <c r="F28" s="332"/>
      <c r="G28" s="332"/>
      <c r="H28" s="333"/>
      <c r="I28" s="92"/>
      <c r="J28" s="319">
        <f>Lodging!F27</f>
        <v>0</v>
      </c>
      <c r="K28" s="319"/>
      <c r="L28" s="28"/>
      <c r="M28" s="103">
        <f t="shared" si="0"/>
        <v>0</v>
      </c>
      <c r="N28" s="89"/>
      <c r="O28" s="90"/>
      <c r="P28" s="90"/>
      <c r="Q28" s="138"/>
      <c r="R28" s="24"/>
      <c r="S28" s="334"/>
      <c r="T28" s="335"/>
      <c r="U28" s="24"/>
    </row>
    <row r="29" spans="1:21" ht="13.5" customHeight="1">
      <c r="A29" s="366"/>
      <c r="B29" s="326"/>
      <c r="C29" s="327"/>
      <c r="D29" s="28"/>
      <c r="E29" s="331">
        <f>IF(SUM(Lodging!F28)=0,"","535311 International Hotel")</f>
      </c>
      <c r="F29" s="332"/>
      <c r="G29" s="332"/>
      <c r="H29" s="333"/>
      <c r="I29" s="92"/>
      <c r="J29" s="319">
        <f>Lodging!F28</f>
        <v>0</v>
      </c>
      <c r="K29" s="319"/>
      <c r="L29" s="28"/>
      <c r="M29" s="103">
        <f t="shared" si="0"/>
        <v>0</v>
      </c>
      <c r="N29" s="89"/>
      <c r="O29" s="90"/>
      <c r="P29" s="90"/>
      <c r="Q29" s="138"/>
      <c r="R29" s="24"/>
      <c r="S29" s="334"/>
      <c r="T29" s="335"/>
      <c r="U29" s="24"/>
    </row>
    <row r="30" spans="1:21" ht="13.5" customHeight="1">
      <c r="A30" s="366"/>
      <c r="B30" s="326"/>
      <c r="C30" s="327"/>
      <c r="D30" s="28"/>
      <c r="E30" s="331">
        <f>IF(SUM(Lodging!F29)=0,"","535411 Student Hotel")</f>
      </c>
      <c r="F30" s="332"/>
      <c r="G30" s="332"/>
      <c r="H30" s="333"/>
      <c r="I30" s="92"/>
      <c r="J30" s="319">
        <f>Lodging!F29</f>
        <v>0</v>
      </c>
      <c r="K30" s="319"/>
      <c r="L30" s="28"/>
      <c r="M30" s="103">
        <f t="shared" si="0"/>
        <v>0</v>
      </c>
      <c r="N30" s="89"/>
      <c r="O30" s="90"/>
      <c r="P30" s="90"/>
      <c r="Q30" s="138"/>
      <c r="R30" s="24"/>
      <c r="S30" s="334"/>
      <c r="T30" s="335"/>
      <c r="U30" s="24"/>
    </row>
    <row r="31" spans="1:21" ht="13.5" customHeight="1">
      <c r="A31" s="366"/>
      <c r="B31" s="326"/>
      <c r="C31" s="327"/>
      <c r="D31" s="28"/>
      <c r="E31" s="331">
        <f>IF(SUM(Lodging!F30)=0,"","535511 Non-Employee Hotel")</f>
      </c>
      <c r="F31" s="332"/>
      <c r="G31" s="332"/>
      <c r="H31" s="333"/>
      <c r="I31" s="91"/>
      <c r="J31" s="319">
        <f>Lodging!F30</f>
        <v>0</v>
      </c>
      <c r="K31" s="319"/>
      <c r="L31" s="28"/>
      <c r="M31" s="103">
        <f t="shared" si="0"/>
        <v>0</v>
      </c>
      <c r="N31" s="28"/>
      <c r="O31" s="88"/>
      <c r="P31" s="88"/>
      <c r="Q31" s="88"/>
      <c r="R31" s="24"/>
      <c r="S31" s="334"/>
      <c r="T31" s="335"/>
      <c r="U31" s="24"/>
    </row>
    <row r="32" spans="1:21" ht="13.5" customHeight="1">
      <c r="A32" s="366"/>
      <c r="B32" s="326"/>
      <c r="C32" s="327"/>
      <c r="D32" s="28"/>
      <c r="E32" s="330">
        <f>IF(SUM('Air&amp;RentalCar'!G39)=0,"","535112 In-state Rental Car")</f>
      </c>
      <c r="F32" s="330"/>
      <c r="G32" s="330"/>
      <c r="H32" s="330"/>
      <c r="I32" s="91"/>
      <c r="J32" s="319">
        <f>'Air&amp;RentalCar'!G39</f>
        <v>0</v>
      </c>
      <c r="K32" s="319"/>
      <c r="L32" s="28"/>
      <c r="M32" s="103">
        <f t="shared" si="0"/>
        <v>0</v>
      </c>
      <c r="N32" s="89"/>
      <c r="O32" s="90"/>
      <c r="P32" s="90"/>
      <c r="Q32" s="138"/>
      <c r="R32" s="24"/>
      <c r="S32" s="334"/>
      <c r="T32" s="335"/>
      <c r="U32" s="24"/>
    </row>
    <row r="33" spans="1:21" ht="13.5" customHeight="1">
      <c r="A33" s="366"/>
      <c r="B33" s="326"/>
      <c r="C33" s="327"/>
      <c r="D33" s="28"/>
      <c r="E33" s="330">
        <f>IF(SUM('Air&amp;RentalCar'!G40)=0,"","535212 Out-of-state Rental Car")</f>
      </c>
      <c r="F33" s="330"/>
      <c r="G33" s="330"/>
      <c r="H33" s="330"/>
      <c r="I33" s="91"/>
      <c r="J33" s="319">
        <f>'Air&amp;RentalCar'!G40</f>
        <v>0</v>
      </c>
      <c r="K33" s="319"/>
      <c r="L33" s="28"/>
      <c r="M33" s="103">
        <f t="shared" si="0"/>
        <v>0</v>
      </c>
      <c r="N33" s="89"/>
      <c r="O33" s="90"/>
      <c r="P33" s="90"/>
      <c r="Q33" s="139"/>
      <c r="R33" s="24"/>
      <c r="S33" s="334"/>
      <c r="T33" s="335"/>
      <c r="U33" s="24"/>
    </row>
    <row r="34" spans="1:21" ht="13.5" customHeight="1">
      <c r="A34" s="366"/>
      <c r="B34" s="326"/>
      <c r="C34" s="327"/>
      <c r="D34" s="28"/>
      <c r="E34" s="330">
        <f>IF(SUM('Air&amp;RentalCar'!G41)=0,"","535312 International Rental Car")</f>
      </c>
      <c r="F34" s="330"/>
      <c r="G34" s="330"/>
      <c r="H34" s="330"/>
      <c r="I34" s="91"/>
      <c r="J34" s="319">
        <f>'Air&amp;RentalCar'!G41</f>
        <v>0</v>
      </c>
      <c r="K34" s="319"/>
      <c r="L34" s="28"/>
      <c r="M34" s="103">
        <f t="shared" si="0"/>
        <v>0</v>
      </c>
      <c r="N34" s="89"/>
      <c r="O34" s="90"/>
      <c r="P34" s="90"/>
      <c r="Q34" s="138"/>
      <c r="R34" s="24"/>
      <c r="S34" s="334"/>
      <c r="T34" s="335"/>
      <c r="U34" s="24"/>
    </row>
    <row r="35" spans="1:21" ht="13.5" customHeight="1">
      <c r="A35" s="366"/>
      <c r="B35" s="326"/>
      <c r="C35" s="327"/>
      <c r="D35" s="28"/>
      <c r="E35" s="330">
        <f>IF(SUM('Air&amp;RentalCar'!G42)=0,"","535412 Student Rental Car")</f>
      </c>
      <c r="F35" s="330"/>
      <c r="G35" s="330"/>
      <c r="H35" s="330"/>
      <c r="I35" s="91"/>
      <c r="J35" s="319">
        <f>'Air&amp;RentalCar'!G42</f>
        <v>0</v>
      </c>
      <c r="K35" s="319"/>
      <c r="L35" s="28"/>
      <c r="M35" s="103">
        <f t="shared" si="0"/>
        <v>0</v>
      </c>
      <c r="N35" s="89"/>
      <c r="O35" s="90"/>
      <c r="P35" s="90"/>
      <c r="Q35" s="138"/>
      <c r="R35" s="24"/>
      <c r="S35" s="334"/>
      <c r="T35" s="335"/>
      <c r="U35" s="24"/>
    </row>
    <row r="36" spans="1:21" ht="13.5" customHeight="1">
      <c r="A36" s="366"/>
      <c r="B36" s="326"/>
      <c r="C36" s="327"/>
      <c r="D36" s="28"/>
      <c r="E36" s="330">
        <f>IF(SUM('Air&amp;RentalCar'!G43)=0,"","535552 Non-Employee Rental Car")</f>
      </c>
      <c r="F36" s="330"/>
      <c r="G36" s="330"/>
      <c r="H36" s="330"/>
      <c r="I36" s="91"/>
      <c r="J36" s="319">
        <f>'Air&amp;RentalCar'!G43</f>
        <v>0</v>
      </c>
      <c r="K36" s="319"/>
      <c r="L36" s="28"/>
      <c r="M36" s="103">
        <f t="shared" si="0"/>
        <v>0</v>
      </c>
      <c r="N36" s="89"/>
      <c r="O36" s="90"/>
      <c r="P36" s="90"/>
      <c r="Q36" s="138"/>
      <c r="R36" s="24"/>
      <c r="S36" s="334"/>
      <c r="T36" s="335"/>
      <c r="U36" s="24"/>
    </row>
    <row r="37" spans="1:21" ht="13.5" customHeight="1">
      <c r="A37" s="366"/>
      <c r="B37" s="326"/>
      <c r="C37" s="327"/>
      <c r="D37" s="28"/>
      <c r="E37" s="328">
        <f>IF(SUM(Meals!N33:O33,Mileage!K33,'Misc.Expenses'!H37)=0,"","535113 In-state Misc. Expenses")</f>
      </c>
      <c r="F37" s="328"/>
      <c r="G37" s="328"/>
      <c r="H37" s="328"/>
      <c r="I37" s="91"/>
      <c r="J37" s="319">
        <f>SUM(Meals!N33:O33,Mileage!K33,'Misc.Expenses'!H37)</f>
        <v>0</v>
      </c>
      <c r="K37" s="319"/>
      <c r="L37" s="28"/>
      <c r="M37" s="103">
        <f t="shared" si="0"/>
        <v>0</v>
      </c>
      <c r="N37" s="28"/>
      <c r="O37" s="88"/>
      <c r="P37" s="88"/>
      <c r="Q37" s="138"/>
      <c r="R37" s="24"/>
      <c r="S37" s="334"/>
      <c r="T37" s="335"/>
      <c r="U37" s="24"/>
    </row>
    <row r="38" spans="1:21" ht="13.5" customHeight="1">
      <c r="A38" s="366"/>
      <c r="B38" s="326"/>
      <c r="C38" s="327"/>
      <c r="D38" s="28"/>
      <c r="E38" s="328">
        <f>IF(SUM(Meals!N34:O34,Mileage!K34,'Misc.Expenses'!H38)=0,"","535213 Out-of-state Travel Misc. Expenses")</f>
      </c>
      <c r="F38" s="328"/>
      <c r="G38" s="328"/>
      <c r="H38" s="328"/>
      <c r="I38" s="91"/>
      <c r="J38" s="319">
        <f>SUM(Meals!N34:O34,Mileage!K34,'Misc.Expenses'!H38)</f>
        <v>0</v>
      </c>
      <c r="K38" s="319"/>
      <c r="L38" s="28"/>
      <c r="M38" s="103">
        <f t="shared" si="0"/>
        <v>0</v>
      </c>
      <c r="N38" s="28"/>
      <c r="O38" s="88"/>
      <c r="P38" s="88"/>
      <c r="Q38" s="88"/>
      <c r="R38" s="24"/>
      <c r="S38" s="334"/>
      <c r="T38" s="335"/>
      <c r="U38" s="24"/>
    </row>
    <row r="39" spans="1:21" ht="13.5" customHeight="1">
      <c r="A39" s="366"/>
      <c r="B39" s="326"/>
      <c r="C39" s="327"/>
      <c r="D39" s="28"/>
      <c r="E39" s="328">
        <f>IF(SUM(Meals!N35:O35,Mileage!K35,'Misc.Expenses'!H39)=0,"","535313 International Travel Misc. Expenses")</f>
      </c>
      <c r="F39" s="328"/>
      <c r="G39" s="328"/>
      <c r="H39" s="328"/>
      <c r="I39" s="91"/>
      <c r="J39" s="319">
        <f>SUM(Meals!N35:O35,Mileage!K35,'Misc.Expenses'!H39)</f>
        <v>0</v>
      </c>
      <c r="K39" s="319"/>
      <c r="L39" s="28"/>
      <c r="M39" s="103">
        <f t="shared" si="0"/>
        <v>0</v>
      </c>
      <c r="N39" s="28"/>
      <c r="O39" s="88"/>
      <c r="P39" s="88"/>
      <c r="Q39" s="88"/>
      <c r="R39" s="24"/>
      <c r="S39" s="334"/>
      <c r="T39" s="335"/>
      <c r="U39" s="24"/>
    </row>
    <row r="40" spans="1:21" ht="13.5" customHeight="1">
      <c r="A40" s="366"/>
      <c r="B40" s="326"/>
      <c r="C40" s="327"/>
      <c r="D40" s="28"/>
      <c r="E40" s="328">
        <f>IF(SUM(Meals!N36:O36,Mileage!K36,'Misc.Expenses'!H40)=0,"","535413 Student Travel Misc. Expenses")</f>
      </c>
      <c r="F40" s="328"/>
      <c r="G40" s="328"/>
      <c r="H40" s="328"/>
      <c r="I40" s="91"/>
      <c r="J40" s="319">
        <f>SUM(Meals!N36:O36,Mileage!K36,'Misc.Expenses'!H40)</f>
        <v>0</v>
      </c>
      <c r="K40" s="319"/>
      <c r="L40" s="28"/>
      <c r="M40" s="103">
        <f t="shared" si="0"/>
        <v>0</v>
      </c>
      <c r="N40" s="28"/>
      <c r="O40" s="88"/>
      <c r="P40" s="88"/>
      <c r="Q40" s="97"/>
      <c r="R40" s="24"/>
      <c r="S40" s="82"/>
      <c r="T40" s="105"/>
      <c r="U40" s="24"/>
    </row>
    <row r="41" spans="1:21" ht="13.5" customHeight="1">
      <c r="A41" s="366"/>
      <c r="B41" s="326"/>
      <c r="C41" s="327"/>
      <c r="D41" s="28"/>
      <c r="E41" s="328">
        <f>IF(SUM(Meals!N37:O37,Mileage!K37,'Misc.Expenses'!H41)=0,"","535553 Other Non-Employee Travel Misc. Expenses")</f>
      </c>
      <c r="F41" s="328"/>
      <c r="G41" s="328"/>
      <c r="H41" s="328"/>
      <c r="I41" s="91"/>
      <c r="J41" s="319">
        <f>SUM(Meals!N37:O37,Mileage!K37,'Misc.Expenses'!H41)</f>
        <v>0</v>
      </c>
      <c r="K41" s="319"/>
      <c r="L41" s="28"/>
      <c r="M41" s="103">
        <f t="shared" si="0"/>
        <v>0</v>
      </c>
      <c r="N41" s="28"/>
      <c r="O41" s="88"/>
      <c r="P41" s="88"/>
      <c r="Q41" s="88"/>
      <c r="R41" s="24"/>
      <c r="S41" s="334"/>
      <c r="T41" s="335"/>
      <c r="U41" s="24"/>
    </row>
    <row r="42" spans="1:21" ht="13.5" customHeight="1">
      <c r="A42" s="366"/>
      <c r="B42" s="326"/>
      <c r="C42" s="327"/>
      <c r="D42" s="80"/>
      <c r="E42" s="331">
        <f>IF(SUM('Misc.Expenses'!T22:T35)=0,"","559000 Business Meals")</f>
      </c>
      <c r="F42" s="332"/>
      <c r="G42" s="332"/>
      <c r="H42" s="333"/>
      <c r="I42" s="98"/>
      <c r="J42" s="319">
        <f>'Misc.Expenses'!H42</f>
        <v>0</v>
      </c>
      <c r="K42" s="320"/>
      <c r="L42" s="80"/>
      <c r="M42" s="104">
        <f t="shared" si="0"/>
        <v>0</v>
      </c>
      <c r="N42" s="80"/>
      <c r="O42" s="88"/>
      <c r="P42" s="88"/>
      <c r="Q42" s="88"/>
      <c r="R42" s="24"/>
      <c r="S42" s="334"/>
      <c r="T42" s="335"/>
      <c r="U42" s="24"/>
    </row>
    <row r="43" spans="1:21" ht="13.5" customHeight="1">
      <c r="A43" s="366"/>
      <c r="B43" s="326"/>
      <c r="C43" s="327"/>
      <c r="D43" s="113"/>
      <c r="E43" s="328">
        <f>IF(SUM('Misc.Expenses'!O11:O15)=0,"","552100 Registration")</f>
      </c>
      <c r="F43" s="328"/>
      <c r="G43" s="328"/>
      <c r="H43" s="328"/>
      <c r="I43" s="91"/>
      <c r="J43" s="319">
        <f>SUM('Misc.Expenses'!O11:O15)</f>
        <v>0</v>
      </c>
      <c r="K43" s="320"/>
      <c r="L43" s="28"/>
      <c r="M43" s="104">
        <f t="shared" si="0"/>
        <v>0</v>
      </c>
      <c r="N43" s="28"/>
      <c r="O43" s="88"/>
      <c r="P43" s="112"/>
      <c r="Q43" s="112"/>
      <c r="R43" s="24"/>
      <c r="S43" s="334"/>
      <c r="T43" s="335"/>
      <c r="U43" s="24"/>
    </row>
    <row r="44" spans="1:21" ht="13.5" customHeight="1">
      <c r="A44" s="366"/>
      <c r="B44" s="326"/>
      <c r="C44" s="327"/>
      <c r="D44" s="80"/>
      <c r="E44" s="328">
        <f>IF(SUM('Misc.Expenses'!P11:P15)=0,"","552150 Student Registration")</f>
      </c>
      <c r="F44" s="328"/>
      <c r="G44" s="328"/>
      <c r="H44" s="328"/>
      <c r="I44" s="91"/>
      <c r="J44" s="319">
        <f>SUM('Misc.Expenses'!P11:P15)</f>
        <v>0</v>
      </c>
      <c r="K44" s="320"/>
      <c r="L44" s="28"/>
      <c r="M44" s="104">
        <f t="shared" si="0"/>
        <v>0</v>
      </c>
      <c r="N44" s="28"/>
      <c r="O44" s="88"/>
      <c r="P44" s="112"/>
      <c r="Q44" s="112"/>
      <c r="R44" s="24"/>
      <c r="S44" s="334"/>
      <c r="T44" s="335"/>
      <c r="U44" s="24"/>
    </row>
    <row r="45" spans="1:21" ht="13.5" customHeight="1">
      <c r="A45" s="140"/>
      <c r="B45" s="326"/>
      <c r="C45" s="327"/>
      <c r="D45" s="28"/>
      <c r="E45" s="328">
        <f>IF(SUM('Misc.Expenses'!Q11:Q15)=0,"","552500 Submission Fees")</f>
      </c>
      <c r="F45" s="328"/>
      <c r="G45" s="328"/>
      <c r="H45" s="328"/>
      <c r="I45" s="91"/>
      <c r="J45" s="319">
        <f>SUM('Misc.Expenses'!Q11:Q15)</f>
        <v>0</v>
      </c>
      <c r="K45" s="320"/>
      <c r="L45" s="28"/>
      <c r="M45" s="104">
        <f t="shared" si="0"/>
        <v>0</v>
      </c>
      <c r="N45" s="28"/>
      <c r="O45" s="88"/>
      <c r="P45" s="112"/>
      <c r="Q45" s="112"/>
      <c r="R45" s="24"/>
      <c r="S45" s="147"/>
      <c r="T45" s="148"/>
      <c r="U45" s="24"/>
    </row>
    <row r="46" spans="1:21" ht="27" customHeight="1" thickBot="1">
      <c r="A46" s="115"/>
      <c r="B46" s="106"/>
      <c r="C46" s="24"/>
      <c r="D46" s="24"/>
      <c r="E46" s="24"/>
      <c r="F46" s="24"/>
      <c r="G46" s="79"/>
      <c r="H46" s="72" t="s">
        <v>68</v>
      </c>
      <c r="I46" s="81"/>
      <c r="J46" s="329">
        <f>SUM(J22:K45)</f>
        <v>0</v>
      </c>
      <c r="K46" s="329"/>
      <c r="L46" s="24"/>
      <c r="M46" s="110">
        <f>SUM(M22:M45)</f>
        <v>0</v>
      </c>
      <c r="N46" s="24"/>
      <c r="O46" s="323" t="s">
        <v>69</v>
      </c>
      <c r="P46" s="324"/>
      <c r="Q46" s="324"/>
      <c r="R46" s="24"/>
      <c r="S46" s="345">
        <f>SUM(Meals!N39:O39,Mileage!K39,Lodging!F32,'Misc.Expenses'!H47,'Air&amp;RentalCar'!G25,'Air&amp;RentalCar'!G45)</f>
        <v>0</v>
      </c>
      <c r="T46" s="346"/>
      <c r="U46" s="24"/>
    </row>
    <row r="47" spans="1:21" ht="8.25" customHeight="1" thickBot="1" thickTop="1">
      <c r="A47" s="115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9"/>
      <c r="U47" s="24"/>
    </row>
    <row r="48" spans="6:21" ht="27.75" customHeight="1">
      <c r="F48" s="451" t="s">
        <v>94</v>
      </c>
      <c r="G48" s="451"/>
      <c r="H48" s="451"/>
      <c r="I48" s="451"/>
      <c r="J48" s="451"/>
      <c r="K48" s="325"/>
      <c r="L48" s="325"/>
      <c r="M48" s="325"/>
      <c r="N48" s="325"/>
      <c r="O48" s="325"/>
      <c r="P48" s="325"/>
      <c r="Q48" s="325"/>
      <c r="R48" s="24"/>
      <c r="S48" s="337"/>
      <c r="T48" s="337"/>
      <c r="U48" s="24"/>
    </row>
    <row r="49" spans="3:21" ht="27.75" customHeight="1">
      <c r="C49" s="318"/>
      <c r="D49" s="318"/>
      <c r="E49" s="318"/>
      <c r="F49" s="321" t="s">
        <v>780</v>
      </c>
      <c r="G49" s="321"/>
      <c r="H49" s="321"/>
      <c r="I49" s="321"/>
      <c r="J49" s="321"/>
      <c r="K49" s="322"/>
      <c r="L49" s="322"/>
      <c r="M49" s="322"/>
      <c r="N49" s="322"/>
      <c r="O49" s="322"/>
      <c r="P49" s="322"/>
      <c r="Q49" s="322"/>
      <c r="R49" s="24"/>
      <c r="S49" s="336"/>
      <c r="T49" s="336"/>
      <c r="U49" s="24"/>
    </row>
    <row r="50" spans="6:20" ht="28.5" customHeight="1">
      <c r="F50" s="321" t="s">
        <v>781</v>
      </c>
      <c r="G50" s="321"/>
      <c r="H50" s="321"/>
      <c r="I50" s="321"/>
      <c r="J50" s="321"/>
      <c r="K50" s="322"/>
      <c r="L50" s="322"/>
      <c r="M50" s="322"/>
      <c r="N50" s="322"/>
      <c r="O50" s="322"/>
      <c r="P50" s="322"/>
      <c r="Q50" s="322"/>
      <c r="S50" s="322"/>
      <c r="T50" s="322"/>
    </row>
    <row r="58" ht="14.25">
      <c r="C58" s="137"/>
    </row>
  </sheetData>
  <sheetProtection sheet="1" selectLockedCells="1"/>
  <mergeCells count="145">
    <mergeCell ref="F50:J50"/>
    <mergeCell ref="K50:Q50"/>
    <mergeCell ref="S50:T50"/>
    <mergeCell ref="Q15:T15"/>
    <mergeCell ref="Q16:T16"/>
    <mergeCell ref="B20:T20"/>
    <mergeCell ref="B26:C26"/>
    <mergeCell ref="S25:T25"/>
    <mergeCell ref="S21:T21"/>
    <mergeCell ref="E21:H21"/>
    <mergeCell ref="B21:C21"/>
    <mergeCell ref="G15:L15"/>
    <mergeCell ref="J21:K21"/>
    <mergeCell ref="S32:T32"/>
    <mergeCell ref="G16:L16"/>
    <mergeCell ref="E45:H45"/>
    <mergeCell ref="J45:K45"/>
    <mergeCell ref="E43:H43"/>
    <mergeCell ref="O21:Q21"/>
    <mergeCell ref="S27:T27"/>
    <mergeCell ref="J26:K26"/>
    <mergeCell ref="S34:T34"/>
    <mergeCell ref="S44:T44"/>
    <mergeCell ref="B43:C43"/>
    <mergeCell ref="E41:H41"/>
    <mergeCell ref="E42:H42"/>
    <mergeCell ref="E40:H40"/>
    <mergeCell ref="B44:C44"/>
    <mergeCell ref="S30:T30"/>
    <mergeCell ref="S37:T37"/>
    <mergeCell ref="B33:C33"/>
    <mergeCell ref="E32:H32"/>
    <mergeCell ref="S39:T39"/>
    <mergeCell ref="J28:K28"/>
    <mergeCell ref="B29:C29"/>
    <mergeCell ref="J29:K29"/>
    <mergeCell ref="E28:H28"/>
    <mergeCell ref="E29:H29"/>
    <mergeCell ref="E25:H25"/>
    <mergeCell ref="A22:A44"/>
    <mergeCell ref="B30:C30"/>
    <mergeCell ref="E30:H30"/>
    <mergeCell ref="B25:C25"/>
    <mergeCell ref="B40:C40"/>
    <mergeCell ref="B32:C32"/>
    <mergeCell ref="B31:C31"/>
    <mergeCell ref="B22:C22"/>
    <mergeCell ref="B23:C23"/>
    <mergeCell ref="E26:H26"/>
    <mergeCell ref="B28:C28"/>
    <mergeCell ref="F10:I10"/>
    <mergeCell ref="S7:T7"/>
    <mergeCell ref="P9:T9"/>
    <mergeCell ref="P8:T8"/>
    <mergeCell ref="F9:M9"/>
    <mergeCell ref="G11:L11"/>
    <mergeCell ref="G12:L12"/>
    <mergeCell ref="E27:H27"/>
    <mergeCell ref="S28:T28"/>
    <mergeCell ref="J22:K22"/>
    <mergeCell ref="J23:K23"/>
    <mergeCell ref="J24:K24"/>
    <mergeCell ref="J25:K25"/>
    <mergeCell ref="B27:C27"/>
    <mergeCell ref="E24:H24"/>
    <mergeCell ref="E23:H23"/>
    <mergeCell ref="E22:H22"/>
    <mergeCell ref="J27:K27"/>
    <mergeCell ref="B24:C24"/>
    <mergeCell ref="K5:M5"/>
    <mergeCell ref="Q1:T1"/>
    <mergeCell ref="Q2:T2"/>
    <mergeCell ref="B5:D5"/>
    <mergeCell ref="G1:L1"/>
    <mergeCell ref="G2:L2"/>
    <mergeCell ref="B1:E1"/>
    <mergeCell ref="B2:B3"/>
    <mergeCell ref="C2:D3"/>
    <mergeCell ref="E5:H5"/>
    <mergeCell ref="P4:P5"/>
    <mergeCell ref="Q5:T5"/>
    <mergeCell ref="S46:T46"/>
    <mergeCell ref="S23:T23"/>
    <mergeCell ref="S24:T24"/>
    <mergeCell ref="S31:T31"/>
    <mergeCell ref="S41:T41"/>
    <mergeCell ref="S29:T29"/>
    <mergeCell ref="S22:T22"/>
    <mergeCell ref="S26:T26"/>
    <mergeCell ref="Q14:T14"/>
    <mergeCell ref="Q11:T11"/>
    <mergeCell ref="Q12:T12"/>
    <mergeCell ref="F6:M6"/>
    <mergeCell ref="F7:M7"/>
    <mergeCell ref="F8:M8"/>
    <mergeCell ref="G14:L14"/>
    <mergeCell ref="Q6:T6"/>
    <mergeCell ref="S36:T36"/>
    <mergeCell ref="S33:T33"/>
    <mergeCell ref="S49:T49"/>
    <mergeCell ref="S48:T48"/>
    <mergeCell ref="S38:T38"/>
    <mergeCell ref="J34:K34"/>
    <mergeCell ref="E33:H33"/>
    <mergeCell ref="F48:J48"/>
    <mergeCell ref="S42:T42"/>
    <mergeCell ref="S43:T43"/>
    <mergeCell ref="S35:T35"/>
    <mergeCell ref="J39:K39"/>
    <mergeCell ref="J35:K35"/>
    <mergeCell ref="J36:K36"/>
    <mergeCell ref="J37:K37"/>
    <mergeCell ref="J40:K40"/>
    <mergeCell ref="J41:K41"/>
    <mergeCell ref="J42:K42"/>
    <mergeCell ref="B38:C38"/>
    <mergeCell ref="B39:C39"/>
    <mergeCell ref="E38:H38"/>
    <mergeCell ref="J30:K30"/>
    <mergeCell ref="E36:H36"/>
    <mergeCell ref="J32:K32"/>
    <mergeCell ref="J31:K31"/>
    <mergeCell ref="J33:K33"/>
    <mergeCell ref="E31:H31"/>
    <mergeCell ref="J38:K38"/>
    <mergeCell ref="B42:C42"/>
    <mergeCell ref="E39:H39"/>
    <mergeCell ref="E34:H34"/>
    <mergeCell ref="E35:H35"/>
    <mergeCell ref="B37:C37"/>
    <mergeCell ref="B36:C36"/>
    <mergeCell ref="B41:C41"/>
    <mergeCell ref="B35:C35"/>
    <mergeCell ref="B34:C34"/>
    <mergeCell ref="E37:H37"/>
    <mergeCell ref="C49:E49"/>
    <mergeCell ref="J43:K43"/>
    <mergeCell ref="J44:K44"/>
    <mergeCell ref="F49:J49"/>
    <mergeCell ref="K49:Q49"/>
    <mergeCell ref="O46:Q46"/>
    <mergeCell ref="K48:Q48"/>
    <mergeCell ref="B45:C45"/>
    <mergeCell ref="E44:H44"/>
    <mergeCell ref="J46:K46"/>
  </mergeCells>
  <printOptions horizontalCentered="1"/>
  <pageMargins left="0.5" right="0.5" top="0.25" bottom="0.25" header="0.25" footer="0.2"/>
  <pageSetup fitToHeight="1" fitToWidth="1" horizontalDpi="600" verticalDpi="600" orientation="landscape" scale="80" r:id="rId2"/>
  <headerFooter alignWithMargins="0">
    <oddFooter>&amp;L&amp;8&amp;Z&amp;F&amp;RPage &amp;P of &amp;N</oddFooter>
  </headerFooter>
  <ignoredErrors>
    <ignoredError sqref="D22:M36 D42:M45 D37 K37:M37 D38 K38:M38 D39 K39:M39 D40 K40:M40 D41 K41:M41 I37 I38 I39 I40 I41 F37:H37 E38:H41 E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507"/>
  <sheetViews>
    <sheetView showGridLines="0" zoomScale="75" zoomScaleNormal="75" zoomScalePageLayoutView="0" workbookViewId="0" topLeftCell="A1">
      <selection activeCell="R1" sqref="R1:Z16384"/>
    </sheetView>
  </sheetViews>
  <sheetFormatPr defaultColWidth="9.140625" defaultRowHeight="12.75"/>
  <cols>
    <col min="1" max="1" width="12.00390625" style="6" customWidth="1"/>
    <col min="2" max="2" width="2.7109375" style="6" customWidth="1"/>
    <col min="3" max="5" width="15.00390625" style="6" customWidth="1"/>
    <col min="6" max="6" width="2.7109375" style="6" customWidth="1"/>
    <col min="7" max="9" width="10.7109375" style="6" customWidth="1"/>
    <col min="10" max="10" width="2.7109375" style="6" customWidth="1"/>
    <col min="11" max="11" width="23.140625" style="6" customWidth="1"/>
    <col min="12" max="12" width="8.57421875" style="6" customWidth="1"/>
    <col min="13" max="13" width="2.7109375" style="6" customWidth="1"/>
    <col min="14" max="14" width="18.28125" style="6" customWidth="1"/>
    <col min="15" max="15" width="2.421875" style="6" customWidth="1"/>
    <col min="16" max="16" width="1.1484375" style="6" customWidth="1"/>
    <col min="17" max="17" width="10.28125" style="6" customWidth="1"/>
    <col min="18" max="21" width="12.57421875" style="5" hidden="1" customWidth="1"/>
    <col min="22" max="22" width="18.57421875" style="5" hidden="1" customWidth="1"/>
    <col min="23" max="23" width="46.140625" style="6" hidden="1" customWidth="1"/>
    <col min="24" max="24" width="9.140625" style="6" hidden="1" customWidth="1"/>
    <col min="25" max="25" width="27.00390625" style="1" hidden="1" customWidth="1"/>
    <col min="26" max="26" width="16.140625" style="6" hidden="1" customWidth="1"/>
    <col min="27" max="27" width="9.8515625" style="208" customWidth="1"/>
    <col min="28" max="28" width="9.140625" style="0" customWidth="1"/>
    <col min="29" max="16384" width="9.140625" style="6" customWidth="1"/>
  </cols>
  <sheetData>
    <row r="1" spans="1:27" s="31" customFormat="1" ht="15.75">
      <c r="A1" s="355" t="s">
        <v>106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R1" s="30"/>
      <c r="S1" s="30"/>
      <c r="T1" s="30"/>
      <c r="U1" s="30"/>
      <c r="V1" s="30"/>
      <c r="Y1" s="192"/>
      <c r="AA1" s="207"/>
    </row>
    <row r="2" spans="1:27" s="31" customFormat="1" ht="15.75">
      <c r="A2" s="355" t="s">
        <v>124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R2" s="30"/>
      <c r="S2" s="30"/>
      <c r="T2" s="30"/>
      <c r="U2" s="30"/>
      <c r="V2" s="30"/>
      <c r="Y2" s="192"/>
      <c r="AA2" s="207"/>
    </row>
    <row r="3" spans="2:17" ht="7.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5:21" ht="18" customHeight="1">
      <c r="E4" s="32" t="s">
        <v>35</v>
      </c>
      <c r="F4" s="75">
        <f>TitlePage!F6</f>
        <v>0</v>
      </c>
      <c r="G4" s="101"/>
      <c r="H4" s="101"/>
      <c r="I4" s="101"/>
      <c r="J4" s="101"/>
      <c r="K4" s="101"/>
      <c r="L4" s="101"/>
      <c r="M4" s="101"/>
      <c r="N4" s="7"/>
      <c r="O4" s="7"/>
      <c r="P4" s="24"/>
      <c r="R4" s="29"/>
      <c r="S4" s="29"/>
      <c r="T4" s="29"/>
      <c r="U4" s="29"/>
    </row>
    <row r="5" spans="5:15" ht="18" customHeight="1">
      <c r="E5" s="33" t="s">
        <v>2</v>
      </c>
      <c r="F5" s="384">
        <f>TitlePage!Q6</f>
        <v>0</v>
      </c>
      <c r="G5" s="385"/>
      <c r="H5" s="385"/>
      <c r="I5" s="385"/>
      <c r="J5" s="384"/>
      <c r="K5" s="384"/>
      <c r="L5" s="384"/>
      <c r="M5" s="384"/>
      <c r="N5" s="7"/>
      <c r="O5" s="7"/>
    </row>
    <row r="6" spans="4:15" ht="12.75" customHeight="1">
      <c r="D6" s="46" t="s">
        <v>66</v>
      </c>
      <c r="F6" s="33" t="s">
        <v>7</v>
      </c>
      <c r="G6" s="388">
        <f>TitlePage!G11</f>
        <v>0</v>
      </c>
      <c r="H6" s="388"/>
      <c r="I6" s="388"/>
      <c r="J6" s="388"/>
      <c r="K6" s="32" t="s">
        <v>9</v>
      </c>
      <c r="L6" s="387">
        <f>TitlePage!Q11</f>
        <v>0</v>
      </c>
      <c r="M6" s="387"/>
      <c r="N6" s="387"/>
      <c r="O6" s="13"/>
    </row>
    <row r="7" spans="6:14" ht="12.75" customHeight="1">
      <c r="F7" s="33" t="s">
        <v>8</v>
      </c>
      <c r="G7" s="389">
        <f>TitlePage!G12</f>
        <v>0</v>
      </c>
      <c r="H7" s="389"/>
      <c r="I7" s="389"/>
      <c r="J7" s="389"/>
      <c r="K7" s="33" t="s">
        <v>10</v>
      </c>
      <c r="L7" s="390">
        <f>TitlePage!Q12</f>
        <v>0</v>
      </c>
      <c r="M7" s="390"/>
      <c r="N7" s="390"/>
    </row>
    <row r="8" spans="1:27" ht="12.75" customHeight="1">
      <c r="A8" s="149" t="s">
        <v>123</v>
      </c>
      <c r="B8" s="149"/>
      <c r="C8" s="149"/>
      <c r="D8" s="149"/>
      <c r="E8" s="149"/>
      <c r="F8" s="1"/>
      <c r="G8" s="1"/>
      <c r="AA8" s="215"/>
    </row>
    <row r="9" spans="3:13" ht="12.75">
      <c r="C9" s="156"/>
      <c r="D9" s="156"/>
      <c r="E9" s="156" t="s">
        <v>120</v>
      </c>
      <c r="F9" s="36"/>
      <c r="G9" s="35" t="s">
        <v>49</v>
      </c>
      <c r="H9" s="35" t="s">
        <v>47</v>
      </c>
      <c r="I9" s="35" t="s">
        <v>48</v>
      </c>
      <c r="K9" s="383" t="s">
        <v>97</v>
      </c>
      <c r="L9" s="383"/>
      <c r="M9" s="36"/>
    </row>
    <row r="10" spans="1:27" ht="12.75" customHeight="1">
      <c r="A10" s="35" t="s">
        <v>26</v>
      </c>
      <c r="B10" s="7"/>
      <c r="C10" s="156" t="s">
        <v>118</v>
      </c>
      <c r="D10" s="156" t="s">
        <v>119</v>
      </c>
      <c r="E10" s="156" t="s">
        <v>121</v>
      </c>
      <c r="F10" s="36"/>
      <c r="G10" s="383" t="s">
        <v>55</v>
      </c>
      <c r="H10" s="383"/>
      <c r="I10" s="383"/>
      <c r="K10" s="386" t="s">
        <v>117</v>
      </c>
      <c r="L10" s="386"/>
      <c r="M10" s="7"/>
      <c r="N10" s="383" t="s">
        <v>42</v>
      </c>
      <c r="O10" s="383"/>
      <c r="R10" s="5" t="s">
        <v>30</v>
      </c>
      <c r="S10" s="5" t="s">
        <v>31</v>
      </c>
      <c r="T10" s="5" t="s">
        <v>32</v>
      </c>
      <c r="U10" s="5" t="s">
        <v>33</v>
      </c>
      <c r="V10" s="5" t="s">
        <v>34</v>
      </c>
      <c r="AA10" s="213"/>
    </row>
    <row r="11" spans="1:27" ht="3" customHeight="1">
      <c r="A11" s="37"/>
      <c r="B11" s="38"/>
      <c r="C11" s="38"/>
      <c r="D11" s="11"/>
      <c r="E11" s="38"/>
      <c r="F11" s="38"/>
      <c r="G11" s="11"/>
      <c r="H11" s="11"/>
      <c r="I11" s="11"/>
      <c r="J11" s="38"/>
      <c r="K11" s="11"/>
      <c r="L11" s="11"/>
      <c r="M11" s="38"/>
      <c r="N11" s="11"/>
      <c r="O11" s="12"/>
      <c r="AA11" s="209"/>
    </row>
    <row r="12" spans="1:27" ht="15" customHeight="1">
      <c r="A12" s="145"/>
      <c r="B12" s="39"/>
      <c r="C12" s="135"/>
      <c r="D12" s="183"/>
      <c r="E12" s="169">
        <f>IF(D12="","",LOOKUP(D12,perdiem!Q$3:S$511))</f>
      </c>
      <c r="F12" s="39"/>
      <c r="G12" s="94"/>
      <c r="H12" s="95"/>
      <c r="I12" s="96"/>
      <c r="J12" s="155"/>
      <c r="K12" s="375"/>
      <c r="L12" s="376"/>
      <c r="M12" s="39"/>
      <c r="N12" s="380">
        <f>SUM(G12:I12)</f>
        <v>0</v>
      </c>
      <c r="O12" s="381"/>
      <c r="R12" s="8" t="str">
        <f>IF($K12="535113 In-state Travel Misc. Expenses",$N12," ")</f>
        <v> </v>
      </c>
      <c r="S12" s="8" t="str">
        <f>IF($K12="535213 Out-of-state Travel Misc. Expenses",$N12," ")</f>
        <v> </v>
      </c>
      <c r="T12" s="8" t="str">
        <f>IF($K12="535313 International Travel Misc. Expenses",$N12," ")</f>
        <v> </v>
      </c>
      <c r="U12" s="8" t="str">
        <f>IF($K12="535413 Student Travel Misc. Expenses",$N12," ")</f>
        <v> </v>
      </c>
      <c r="V12" s="8" t="str">
        <f>IF($K12="535553 Other Non-Employee Travel Misc. Expenses",$N12," ")</f>
        <v> </v>
      </c>
      <c r="W12" s="136"/>
      <c r="AA12" s="213"/>
    </row>
    <row r="13" spans="1:27" ht="15" customHeight="1">
      <c r="A13" s="146"/>
      <c r="B13" s="41"/>
      <c r="C13" s="135"/>
      <c r="D13" s="183"/>
      <c r="E13" s="169">
        <f>IF(D13="","",LOOKUP(D13,perdiem!Q$3:S$511))</f>
      </c>
      <c r="F13" s="41"/>
      <c r="G13" s="94"/>
      <c r="H13" s="95"/>
      <c r="I13" s="96"/>
      <c r="J13" s="159"/>
      <c r="K13" s="375"/>
      <c r="L13" s="376"/>
      <c r="M13" s="41"/>
      <c r="N13" s="380">
        <f aca="true" t="shared" si="0" ref="N13:N27">SUM(G13:I13)</f>
        <v>0</v>
      </c>
      <c r="O13" s="381"/>
      <c r="P13" s="42"/>
      <c r="R13" s="8" t="str">
        <f aca="true" t="shared" si="1" ref="R13:R27">IF($K13="535113 In-state Travel Misc. Expenses",$N13," ")</f>
        <v> </v>
      </c>
      <c r="S13" s="8" t="str">
        <f aca="true" t="shared" si="2" ref="S13:S27">IF($K13="535213 Out-of-state Travel Misc. Expenses",$N13," ")</f>
        <v> </v>
      </c>
      <c r="T13" s="8" t="str">
        <f aca="true" t="shared" si="3" ref="T13:T27">IF($K13="535313 International Travel Misc. Expenses",$N13," ")</f>
        <v> </v>
      </c>
      <c r="U13" s="8" t="str">
        <f aca="true" t="shared" si="4" ref="U13:U27">IF($K13="535413 Student Travel Misc. Expenses",$N13," ")</f>
        <v> </v>
      </c>
      <c r="V13" s="8" t="str">
        <f aca="true" t="shared" si="5" ref="V13:V27">IF($K13="535553 Other Non-Employee Travel Misc. Expenses",$N13," ")</f>
        <v> </v>
      </c>
      <c r="AA13" s="209"/>
    </row>
    <row r="14" spans="1:27" ht="15" customHeight="1">
      <c r="A14" s="146"/>
      <c r="B14" s="41"/>
      <c r="C14" s="135"/>
      <c r="D14" s="183"/>
      <c r="E14" s="169">
        <f>IF(D14="","",LOOKUP(D14,perdiem!Q$3:S$511))</f>
      </c>
      <c r="F14" s="41"/>
      <c r="G14" s="94"/>
      <c r="H14" s="95"/>
      <c r="I14" s="96"/>
      <c r="J14" s="159"/>
      <c r="K14" s="375"/>
      <c r="L14" s="376"/>
      <c r="M14" s="41"/>
      <c r="N14" s="380">
        <f t="shared" si="0"/>
        <v>0</v>
      </c>
      <c r="O14" s="381"/>
      <c r="R14" s="8" t="str">
        <f t="shared" si="1"/>
        <v> </v>
      </c>
      <c r="S14" s="8" t="str">
        <f t="shared" si="2"/>
        <v> </v>
      </c>
      <c r="T14" s="8" t="str">
        <f t="shared" si="3"/>
        <v> </v>
      </c>
      <c r="U14" s="8" t="str">
        <f t="shared" si="4"/>
        <v> </v>
      </c>
      <c r="V14" s="8" t="str">
        <f t="shared" si="5"/>
        <v> </v>
      </c>
      <c r="AA14" s="209"/>
    </row>
    <row r="15" spans="1:27" ht="15" customHeight="1">
      <c r="A15" s="146"/>
      <c r="B15" s="41"/>
      <c r="C15" s="135"/>
      <c r="D15" s="183"/>
      <c r="E15" s="169">
        <f>IF(D15="","",LOOKUP(D15,perdiem!Q$3:S$511))</f>
      </c>
      <c r="F15" s="41"/>
      <c r="G15" s="94"/>
      <c r="H15" s="95"/>
      <c r="I15" s="96"/>
      <c r="J15" s="159"/>
      <c r="K15" s="375"/>
      <c r="L15" s="376"/>
      <c r="M15" s="41"/>
      <c r="N15" s="380">
        <f t="shared" si="0"/>
        <v>0</v>
      </c>
      <c r="O15" s="381"/>
      <c r="R15" s="8" t="str">
        <f t="shared" si="1"/>
        <v> </v>
      </c>
      <c r="S15" s="8" t="str">
        <f t="shared" si="2"/>
        <v> </v>
      </c>
      <c r="T15" s="8" t="str">
        <f t="shared" si="3"/>
        <v> </v>
      </c>
      <c r="U15" s="8" t="str">
        <f t="shared" si="4"/>
        <v> </v>
      </c>
      <c r="V15" s="8" t="str">
        <f t="shared" si="5"/>
        <v> </v>
      </c>
      <c r="AA15" s="213"/>
    </row>
    <row r="16" spans="1:27" ht="15" customHeight="1">
      <c r="A16" s="146"/>
      <c r="B16" s="41"/>
      <c r="C16" s="135"/>
      <c r="D16" s="183"/>
      <c r="E16" s="169">
        <f>IF(D16="","",LOOKUP(D16,perdiem!Q$3:S$511))</f>
      </c>
      <c r="F16" s="41"/>
      <c r="G16" s="94"/>
      <c r="H16" s="95"/>
      <c r="I16" s="96"/>
      <c r="J16" s="159"/>
      <c r="K16" s="375"/>
      <c r="L16" s="376"/>
      <c r="M16" s="41"/>
      <c r="N16" s="380">
        <f t="shared" si="0"/>
        <v>0</v>
      </c>
      <c r="O16" s="381"/>
      <c r="R16" s="8" t="str">
        <f t="shared" si="1"/>
        <v> </v>
      </c>
      <c r="S16" s="8" t="str">
        <f t="shared" si="2"/>
        <v> </v>
      </c>
      <c r="T16" s="8" t="str">
        <f t="shared" si="3"/>
        <v> </v>
      </c>
      <c r="U16" s="8" t="str">
        <f t="shared" si="4"/>
        <v> </v>
      </c>
      <c r="V16" s="8" t="str">
        <f t="shared" si="5"/>
        <v> </v>
      </c>
      <c r="AA16" s="210"/>
    </row>
    <row r="17" spans="1:27" ht="15" customHeight="1">
      <c r="A17" s="146"/>
      <c r="B17" s="41"/>
      <c r="C17" s="135"/>
      <c r="D17" s="183"/>
      <c r="E17" s="169">
        <f>IF(D17="","",LOOKUP(D17,perdiem!Q$3:S$511))</f>
      </c>
      <c r="F17" s="41"/>
      <c r="G17" s="94"/>
      <c r="H17" s="95"/>
      <c r="I17" s="96"/>
      <c r="J17" s="159"/>
      <c r="K17" s="375"/>
      <c r="L17" s="376"/>
      <c r="M17" s="41"/>
      <c r="N17" s="380">
        <f t="shared" si="0"/>
        <v>0</v>
      </c>
      <c r="O17" s="381"/>
      <c r="R17" s="8" t="str">
        <f t="shared" si="1"/>
        <v> </v>
      </c>
      <c r="S17" s="8" t="str">
        <f t="shared" si="2"/>
        <v> </v>
      </c>
      <c r="T17" s="8" t="str">
        <f t="shared" si="3"/>
        <v> </v>
      </c>
      <c r="U17" s="8" t="str">
        <f t="shared" si="4"/>
        <v> </v>
      </c>
      <c r="V17" s="8" t="str">
        <f t="shared" si="5"/>
        <v> </v>
      </c>
      <c r="AA17" s="213"/>
    </row>
    <row r="18" spans="1:27" ht="15" customHeight="1">
      <c r="A18" s="146"/>
      <c r="B18" s="41"/>
      <c r="C18" s="135"/>
      <c r="D18" s="183"/>
      <c r="E18" s="169">
        <f>IF(D18="","",LOOKUP(D18,perdiem!Q$3:S$511))</f>
      </c>
      <c r="F18" s="41"/>
      <c r="G18" s="94"/>
      <c r="H18" s="95"/>
      <c r="I18" s="96"/>
      <c r="J18" s="159"/>
      <c r="K18" s="375"/>
      <c r="L18" s="376"/>
      <c r="M18" s="41"/>
      <c r="N18" s="380">
        <f t="shared" si="0"/>
        <v>0</v>
      </c>
      <c r="O18" s="381"/>
      <c r="R18" s="8" t="str">
        <f t="shared" si="1"/>
        <v> </v>
      </c>
      <c r="S18" s="8" t="str">
        <f t="shared" si="2"/>
        <v> </v>
      </c>
      <c r="T18" s="8" t="str">
        <f t="shared" si="3"/>
        <v> </v>
      </c>
      <c r="U18" s="8" t="str">
        <f t="shared" si="4"/>
        <v> </v>
      </c>
      <c r="V18" s="8" t="str">
        <f t="shared" si="5"/>
        <v> </v>
      </c>
      <c r="AA18" s="213"/>
    </row>
    <row r="19" spans="1:27" ht="15" customHeight="1">
      <c r="A19" s="146"/>
      <c r="B19" s="41"/>
      <c r="C19" s="135"/>
      <c r="D19" s="183"/>
      <c r="E19" s="169">
        <f>IF(D19="","",LOOKUP(D19,perdiem!Q$3:S$511))</f>
      </c>
      <c r="F19" s="41"/>
      <c r="G19" s="94"/>
      <c r="H19" s="95"/>
      <c r="I19" s="96"/>
      <c r="J19" s="159"/>
      <c r="K19" s="375"/>
      <c r="L19" s="376"/>
      <c r="M19" s="41"/>
      <c r="N19" s="380">
        <f t="shared" si="0"/>
        <v>0</v>
      </c>
      <c r="O19" s="381"/>
      <c r="R19" s="8" t="str">
        <f t="shared" si="1"/>
        <v> </v>
      </c>
      <c r="S19" s="8" t="str">
        <f t="shared" si="2"/>
        <v> </v>
      </c>
      <c r="T19" s="8" t="str">
        <f t="shared" si="3"/>
        <v> </v>
      </c>
      <c r="U19" s="8" t="str">
        <f t="shared" si="4"/>
        <v> </v>
      </c>
      <c r="V19" s="8" t="str">
        <f t="shared" si="5"/>
        <v> </v>
      </c>
      <c r="AA19" s="213"/>
    </row>
    <row r="20" spans="1:27" ht="15" customHeight="1">
      <c r="A20" s="146"/>
      <c r="B20" s="41"/>
      <c r="C20" s="135"/>
      <c r="D20" s="183"/>
      <c r="E20" s="169">
        <f>IF(D20="","",LOOKUP(D20,perdiem!Q$3:S$511))</f>
      </c>
      <c r="F20" s="41"/>
      <c r="G20" s="94"/>
      <c r="H20" s="95"/>
      <c r="I20" s="96"/>
      <c r="J20" s="159"/>
      <c r="K20" s="375"/>
      <c r="L20" s="376"/>
      <c r="M20" s="41"/>
      <c r="N20" s="380">
        <f t="shared" si="0"/>
        <v>0</v>
      </c>
      <c r="O20" s="381"/>
      <c r="R20" s="8" t="str">
        <f t="shared" si="1"/>
        <v> </v>
      </c>
      <c r="S20" s="8" t="str">
        <f t="shared" si="2"/>
        <v> </v>
      </c>
      <c r="T20" s="8" t="str">
        <f t="shared" si="3"/>
        <v> </v>
      </c>
      <c r="U20" s="8" t="str">
        <f t="shared" si="4"/>
        <v> </v>
      </c>
      <c r="V20" s="8" t="str">
        <f t="shared" si="5"/>
        <v> </v>
      </c>
      <c r="AA20" s="210"/>
    </row>
    <row r="21" spans="1:27" ht="15" customHeight="1">
      <c r="A21" s="146"/>
      <c r="B21" s="41"/>
      <c r="C21" s="135"/>
      <c r="D21" s="183"/>
      <c r="E21" s="169">
        <f>IF(D21="","",LOOKUP(D21,perdiem!Q$3:S$511))</f>
      </c>
      <c r="F21" s="41"/>
      <c r="G21" s="94"/>
      <c r="H21" s="95"/>
      <c r="I21" s="96"/>
      <c r="J21" s="159"/>
      <c r="K21" s="375"/>
      <c r="L21" s="376"/>
      <c r="M21" s="41"/>
      <c r="N21" s="380">
        <f t="shared" si="0"/>
        <v>0</v>
      </c>
      <c r="O21" s="381"/>
      <c r="R21" s="8" t="str">
        <f t="shared" si="1"/>
        <v> </v>
      </c>
      <c r="S21" s="8" t="str">
        <f t="shared" si="2"/>
        <v> </v>
      </c>
      <c r="T21" s="8" t="str">
        <f t="shared" si="3"/>
        <v> </v>
      </c>
      <c r="U21" s="8" t="str">
        <f t="shared" si="4"/>
        <v> </v>
      </c>
      <c r="V21" s="8" t="str">
        <f t="shared" si="5"/>
        <v> </v>
      </c>
      <c r="AA21" s="212"/>
    </row>
    <row r="22" spans="1:27" ht="15" customHeight="1">
      <c r="A22" s="146"/>
      <c r="B22" s="41"/>
      <c r="C22" s="135"/>
      <c r="D22" s="183"/>
      <c r="E22" s="169">
        <f>IF(D22="","",LOOKUP(D22,perdiem!Q$3:S$511))</f>
      </c>
      <c r="F22" s="41"/>
      <c r="G22" s="94"/>
      <c r="H22" s="95"/>
      <c r="I22" s="96"/>
      <c r="J22" s="159"/>
      <c r="K22" s="375"/>
      <c r="L22" s="376"/>
      <c r="M22" s="41"/>
      <c r="N22" s="380">
        <f t="shared" si="0"/>
        <v>0</v>
      </c>
      <c r="O22" s="381"/>
      <c r="R22" s="8" t="str">
        <f t="shared" si="1"/>
        <v> </v>
      </c>
      <c r="S22" s="8" t="str">
        <f t="shared" si="2"/>
        <v> </v>
      </c>
      <c r="T22" s="8" t="str">
        <f t="shared" si="3"/>
        <v> </v>
      </c>
      <c r="U22" s="8" t="str">
        <f t="shared" si="4"/>
        <v> </v>
      </c>
      <c r="V22" s="8" t="str">
        <f t="shared" si="5"/>
        <v> </v>
      </c>
      <c r="AA22" s="212"/>
    </row>
    <row r="23" spans="1:27" ht="15" customHeight="1">
      <c r="A23" s="146"/>
      <c r="B23" s="41"/>
      <c r="C23" s="135"/>
      <c r="D23" s="183"/>
      <c r="E23" s="169">
        <f>IF(D23="","",LOOKUP(D23,perdiem!Q$3:S$511))</f>
      </c>
      <c r="F23" s="41"/>
      <c r="G23" s="94"/>
      <c r="H23" s="95"/>
      <c r="I23" s="96"/>
      <c r="J23" s="159"/>
      <c r="K23" s="375"/>
      <c r="L23" s="376"/>
      <c r="M23" s="41"/>
      <c r="N23" s="380">
        <f t="shared" si="0"/>
        <v>0</v>
      </c>
      <c r="O23" s="381"/>
      <c r="R23" s="8" t="str">
        <f t="shared" si="1"/>
        <v> </v>
      </c>
      <c r="S23" s="8" t="str">
        <f t="shared" si="2"/>
        <v> </v>
      </c>
      <c r="T23" s="8" t="str">
        <f t="shared" si="3"/>
        <v> </v>
      </c>
      <c r="U23" s="8" t="str">
        <f t="shared" si="4"/>
        <v> </v>
      </c>
      <c r="V23" s="8" t="str">
        <f t="shared" si="5"/>
        <v> </v>
      </c>
      <c r="AA23" s="212"/>
    </row>
    <row r="24" spans="1:27" ht="15" customHeight="1">
      <c r="A24" s="146"/>
      <c r="B24" s="41"/>
      <c r="C24" s="135"/>
      <c r="D24" s="183"/>
      <c r="E24" s="169">
        <f>IF(D24="","",LOOKUP(D24,perdiem!Q$3:S$511))</f>
      </c>
      <c r="F24" s="41"/>
      <c r="G24" s="94"/>
      <c r="H24" s="95"/>
      <c r="I24" s="96"/>
      <c r="J24" s="159"/>
      <c r="K24" s="375"/>
      <c r="L24" s="376"/>
      <c r="M24" s="41"/>
      <c r="N24" s="380">
        <f t="shared" si="0"/>
        <v>0</v>
      </c>
      <c r="O24" s="381"/>
      <c r="R24" s="8" t="str">
        <f t="shared" si="1"/>
        <v> </v>
      </c>
      <c r="S24" s="8" t="str">
        <f t="shared" si="2"/>
        <v> </v>
      </c>
      <c r="T24" s="8" t="str">
        <f t="shared" si="3"/>
        <v> </v>
      </c>
      <c r="U24" s="8" t="str">
        <f t="shared" si="4"/>
        <v> </v>
      </c>
      <c r="V24" s="8" t="str">
        <f t="shared" si="5"/>
        <v> </v>
      </c>
      <c r="AA24" s="212"/>
    </row>
    <row r="25" spans="1:27" ht="15" customHeight="1">
      <c r="A25" s="146"/>
      <c r="B25" s="41"/>
      <c r="C25" s="135"/>
      <c r="D25" s="183"/>
      <c r="E25" s="169">
        <f>IF(D25="","",LOOKUP(D25,perdiem!Q$3:S$511))</f>
      </c>
      <c r="F25" s="41"/>
      <c r="G25" s="94"/>
      <c r="H25" s="95"/>
      <c r="I25" s="96"/>
      <c r="J25" s="159"/>
      <c r="K25" s="375"/>
      <c r="L25" s="376"/>
      <c r="M25" s="41"/>
      <c r="N25" s="380">
        <f t="shared" si="0"/>
        <v>0</v>
      </c>
      <c r="O25" s="381"/>
      <c r="R25" s="8" t="str">
        <f t="shared" si="1"/>
        <v> </v>
      </c>
      <c r="S25" s="8" t="str">
        <f t="shared" si="2"/>
        <v> </v>
      </c>
      <c r="T25" s="8" t="str">
        <f t="shared" si="3"/>
        <v> </v>
      </c>
      <c r="U25" s="8" t="str">
        <f t="shared" si="4"/>
        <v> </v>
      </c>
      <c r="V25" s="8" t="str">
        <f t="shared" si="5"/>
        <v> </v>
      </c>
      <c r="AA25" s="211"/>
    </row>
    <row r="26" spans="1:27" ht="15" customHeight="1">
      <c r="A26" s="146"/>
      <c r="B26" s="41"/>
      <c r="C26" s="135"/>
      <c r="D26" s="183"/>
      <c r="E26" s="169">
        <f>IF(D26="","",LOOKUP(D26,perdiem!Q$3:S$511))</f>
      </c>
      <c r="F26" s="41"/>
      <c r="G26" s="94"/>
      <c r="H26" s="95"/>
      <c r="I26" s="96"/>
      <c r="J26" s="159"/>
      <c r="K26" s="375"/>
      <c r="L26" s="376"/>
      <c r="M26" s="41"/>
      <c r="N26" s="380">
        <f t="shared" si="0"/>
        <v>0</v>
      </c>
      <c r="O26" s="381"/>
      <c r="R26" s="8" t="str">
        <f t="shared" si="1"/>
        <v> </v>
      </c>
      <c r="S26" s="8" t="str">
        <f t="shared" si="2"/>
        <v> </v>
      </c>
      <c r="T26" s="8" t="str">
        <f t="shared" si="3"/>
        <v> </v>
      </c>
      <c r="U26" s="8" t="str">
        <f t="shared" si="4"/>
        <v> </v>
      </c>
      <c r="V26" s="8" t="str">
        <f t="shared" si="5"/>
        <v> </v>
      </c>
      <c r="AA26" s="213"/>
    </row>
    <row r="27" spans="1:27" ht="15" customHeight="1">
      <c r="A27" s="146"/>
      <c r="B27" s="44"/>
      <c r="C27" s="135"/>
      <c r="D27" s="183"/>
      <c r="E27" s="169">
        <f>IF(D27="","",LOOKUP(D27,perdiem!Q$3:S$511))</f>
      </c>
      <c r="F27" s="44"/>
      <c r="G27" s="94"/>
      <c r="H27" s="95"/>
      <c r="I27" s="96"/>
      <c r="J27" s="160"/>
      <c r="K27" s="375"/>
      <c r="L27" s="376"/>
      <c r="M27" s="44"/>
      <c r="N27" s="380">
        <f t="shared" si="0"/>
        <v>0</v>
      </c>
      <c r="O27" s="381"/>
      <c r="R27" s="8" t="str">
        <f t="shared" si="1"/>
        <v> </v>
      </c>
      <c r="S27" s="8" t="str">
        <f t="shared" si="2"/>
        <v> </v>
      </c>
      <c r="T27" s="8" t="str">
        <f t="shared" si="3"/>
        <v> </v>
      </c>
      <c r="U27" s="8" t="str">
        <f t="shared" si="4"/>
        <v> </v>
      </c>
      <c r="V27" s="8" t="str">
        <f t="shared" si="5"/>
        <v> </v>
      </c>
      <c r="AA27" s="212"/>
    </row>
    <row r="28" spans="1:27" ht="3" customHeight="1">
      <c r="A28" s="7"/>
      <c r="B28" s="7"/>
      <c r="C28" s="7"/>
      <c r="D28" s="13"/>
      <c r="E28" s="13"/>
      <c r="F28" s="7"/>
      <c r="G28" s="7"/>
      <c r="H28" s="7"/>
      <c r="I28" s="7"/>
      <c r="J28" s="7"/>
      <c r="K28" s="7"/>
      <c r="L28" s="7"/>
      <c r="M28" s="7"/>
      <c r="N28" s="14"/>
      <c r="O28" s="15"/>
      <c r="AA28" s="213"/>
    </row>
    <row r="29" spans="1:27" ht="15.75" customHeight="1" thickBot="1">
      <c r="A29" s="391" t="s">
        <v>50</v>
      </c>
      <c r="B29" s="392"/>
      <c r="C29" s="392"/>
      <c r="D29" s="392"/>
      <c r="E29" s="393"/>
      <c r="J29" s="46"/>
      <c r="L29" s="46" t="s">
        <v>41</v>
      </c>
      <c r="M29" s="34"/>
      <c r="N29" s="394">
        <f>SUM(N12:N27)</f>
        <v>0</v>
      </c>
      <c r="O29" s="395"/>
      <c r="R29" s="8">
        <f>SUM(R12:R27)</f>
        <v>0</v>
      </c>
      <c r="S29" s="8">
        <f>SUM(S12:S27)</f>
        <v>0</v>
      </c>
      <c r="T29" s="8">
        <f>SUM(T12:T27)</f>
        <v>0</v>
      </c>
      <c r="U29" s="8">
        <f>SUM(U12:U27)</f>
        <v>0</v>
      </c>
      <c r="V29" s="8">
        <f>SUM(V12:V27)</f>
        <v>0</v>
      </c>
      <c r="AA29" s="213"/>
    </row>
    <row r="30" spans="1:27" ht="9" customHeight="1" thickTop="1">
      <c r="A30" s="421" t="s">
        <v>65</v>
      </c>
      <c r="B30" s="422"/>
      <c r="C30" s="422"/>
      <c r="D30" s="422"/>
      <c r="E30" s="423"/>
      <c r="J30" s="46"/>
      <c r="K30" s="46"/>
      <c r="L30" s="46"/>
      <c r="M30" s="34"/>
      <c r="N30" s="3"/>
      <c r="O30" s="3"/>
      <c r="AA30" s="213"/>
    </row>
    <row r="31" spans="1:27" ht="7.5" customHeight="1">
      <c r="A31" s="421"/>
      <c r="B31" s="422"/>
      <c r="C31" s="422"/>
      <c r="D31" s="422"/>
      <c r="E31" s="423"/>
      <c r="F31" s="47"/>
      <c r="G31" s="47"/>
      <c r="H31" s="47"/>
      <c r="I31" s="47"/>
      <c r="J31" s="48"/>
      <c r="K31" s="48"/>
      <c r="L31" s="48"/>
      <c r="M31" s="49"/>
      <c r="N31" s="4"/>
      <c r="O31" s="4"/>
      <c r="AA31" s="211"/>
    </row>
    <row r="32" spans="1:27" ht="12.75" customHeight="1">
      <c r="A32" s="424" t="s">
        <v>79</v>
      </c>
      <c r="B32" s="425"/>
      <c r="C32" s="425"/>
      <c r="D32" s="425"/>
      <c r="E32" s="426"/>
      <c r="K32" s="51"/>
      <c r="M32" s="51"/>
      <c r="N32" s="2"/>
      <c r="O32" s="2"/>
      <c r="Q32" s="5"/>
      <c r="R32" s="9"/>
      <c r="S32" s="9"/>
      <c r="T32" s="9"/>
      <c r="U32" s="9"/>
      <c r="V32" s="6"/>
      <c r="AA32" s="210"/>
    </row>
    <row r="33" spans="1:27" ht="12.75" customHeight="1">
      <c r="A33" s="119"/>
      <c r="C33" s="16" t="s">
        <v>49</v>
      </c>
      <c r="D33" s="16" t="s">
        <v>47</v>
      </c>
      <c r="E33" s="16" t="s">
        <v>48</v>
      </c>
      <c r="G33" s="52" t="s">
        <v>22</v>
      </c>
      <c r="K33" s="53"/>
      <c r="L33" s="46" t="s">
        <v>29</v>
      </c>
      <c r="M33" s="51"/>
      <c r="N33" s="382">
        <f>(R29)</f>
        <v>0</v>
      </c>
      <c r="O33" s="382"/>
      <c r="Q33" s="5"/>
      <c r="R33" s="9"/>
      <c r="S33" s="9"/>
      <c r="T33" s="9"/>
      <c r="U33" s="9"/>
      <c r="V33" s="6"/>
      <c r="AA33" s="213"/>
    </row>
    <row r="34" spans="1:27" ht="12.75" customHeight="1">
      <c r="A34" s="415" t="s">
        <v>81</v>
      </c>
      <c r="B34" s="415"/>
      <c r="C34" s="416">
        <v>0.2708333333333333</v>
      </c>
      <c r="D34" s="416">
        <v>0.4583333333333333</v>
      </c>
      <c r="E34" s="416">
        <v>0.7083333333333334</v>
      </c>
      <c r="G34" s="302" t="s">
        <v>23</v>
      </c>
      <c r="H34" s="55"/>
      <c r="I34" s="55"/>
      <c r="J34" s="55"/>
      <c r="K34" s="53"/>
      <c r="L34" s="53"/>
      <c r="M34" s="51"/>
      <c r="N34" s="382">
        <f>(S29)</f>
        <v>0</v>
      </c>
      <c r="O34" s="382"/>
      <c r="Q34" s="5"/>
      <c r="R34" s="9"/>
      <c r="S34" s="9"/>
      <c r="T34" s="9"/>
      <c r="U34" s="9"/>
      <c r="V34" s="6"/>
      <c r="AA34" s="210"/>
    </row>
    <row r="35" spans="1:27" ht="12.75" customHeight="1">
      <c r="A35" s="415"/>
      <c r="B35" s="415"/>
      <c r="C35" s="416"/>
      <c r="D35" s="416"/>
      <c r="E35" s="416"/>
      <c r="G35" s="52" t="s">
        <v>24</v>
      </c>
      <c r="K35" s="53"/>
      <c r="L35" s="53"/>
      <c r="M35" s="51"/>
      <c r="N35" s="382">
        <f>(T29)</f>
        <v>0</v>
      </c>
      <c r="O35" s="382"/>
      <c r="Q35" s="5"/>
      <c r="R35" s="9"/>
      <c r="S35" s="9">
        <f>C12</f>
        <v>0</v>
      </c>
      <c r="T35" s="9"/>
      <c r="U35" s="9"/>
      <c r="V35" s="6"/>
      <c r="AA35" s="213"/>
    </row>
    <row r="36" spans="1:27" ht="12.75" customHeight="1">
      <c r="A36" s="420" t="s">
        <v>80</v>
      </c>
      <c r="B36" s="420"/>
      <c r="C36" s="416">
        <v>0.375</v>
      </c>
      <c r="D36" s="416">
        <v>0.5833333333333334</v>
      </c>
      <c r="E36" s="416">
        <v>0.875</v>
      </c>
      <c r="G36" s="52" t="s">
        <v>25</v>
      </c>
      <c r="K36" s="53"/>
      <c r="L36" s="53"/>
      <c r="M36" s="53"/>
      <c r="N36" s="382">
        <f>(U29)</f>
        <v>0</v>
      </c>
      <c r="O36" s="382"/>
      <c r="Q36" s="5"/>
      <c r="R36" s="9"/>
      <c r="S36" s="9"/>
      <c r="T36" s="9"/>
      <c r="U36" s="9"/>
      <c r="V36" s="6"/>
      <c r="AA36" s="210"/>
    </row>
    <row r="37" spans="1:27" ht="12.75" customHeight="1">
      <c r="A37" s="420"/>
      <c r="B37" s="420"/>
      <c r="C37" s="416"/>
      <c r="D37" s="416"/>
      <c r="E37" s="416"/>
      <c r="G37" s="52" t="s">
        <v>82</v>
      </c>
      <c r="K37" s="53"/>
      <c r="L37" s="53"/>
      <c r="M37" s="53"/>
      <c r="N37" s="382">
        <f>(V29)</f>
        <v>0</v>
      </c>
      <c r="O37" s="382"/>
      <c r="Q37" s="5"/>
      <c r="R37" s="9"/>
      <c r="S37" s="9"/>
      <c r="T37" s="9"/>
      <c r="U37" s="9"/>
      <c r="V37" s="6"/>
      <c r="AA37" s="211"/>
    </row>
    <row r="38" spans="1:27" ht="9" customHeight="1" hidden="1">
      <c r="A38" s="120"/>
      <c r="B38" s="120"/>
      <c r="C38" s="117"/>
      <c r="D38" s="118"/>
      <c r="E38" s="118"/>
      <c r="G38" s="6" t="s">
        <v>70</v>
      </c>
      <c r="K38" s="53"/>
      <c r="L38" s="53"/>
      <c r="M38" s="53"/>
      <c r="N38" s="382"/>
      <c r="O38" s="382"/>
      <c r="Q38" s="5"/>
      <c r="R38" s="9"/>
      <c r="S38" s="9"/>
      <c r="T38" s="9"/>
      <c r="U38" s="9"/>
      <c r="V38" s="6"/>
      <c r="AA38" s="211"/>
    </row>
    <row r="39" spans="1:27" ht="15.75" customHeight="1" thickBot="1">
      <c r="A39" s="417" t="s">
        <v>51</v>
      </c>
      <c r="B39" s="418"/>
      <c r="C39" s="418"/>
      <c r="D39" s="418"/>
      <c r="E39" s="419"/>
      <c r="F39" s="5"/>
      <c r="J39" s="34"/>
      <c r="L39" s="46" t="s">
        <v>28</v>
      </c>
      <c r="M39" s="56"/>
      <c r="N39" s="412">
        <f>SUM(N33:O37)</f>
        <v>0</v>
      </c>
      <c r="O39" s="412"/>
      <c r="Q39" s="5"/>
      <c r="V39" s="6"/>
      <c r="AA39" s="213"/>
    </row>
    <row r="40" spans="1:27" ht="7.5" customHeight="1" thickTop="1">
      <c r="A40" s="199"/>
      <c r="B40" s="199"/>
      <c r="C40" s="199"/>
      <c r="D40" s="199"/>
      <c r="E40" s="199"/>
      <c r="F40" s="5"/>
      <c r="J40" s="34"/>
      <c r="L40" s="46"/>
      <c r="M40" s="56"/>
      <c r="N40" s="141"/>
      <c r="O40" s="141"/>
      <c r="Q40" s="5"/>
      <c r="V40" s="6"/>
      <c r="AA40" s="213"/>
    </row>
    <row r="41" spans="1:27" ht="31.5" customHeight="1">
      <c r="A41" s="414" t="s">
        <v>742</v>
      </c>
      <c r="B41" s="414"/>
      <c r="C41" s="414"/>
      <c r="D41" s="414"/>
      <c r="E41" s="414"/>
      <c r="F41" s="414"/>
      <c r="G41" s="414"/>
      <c r="H41" s="414"/>
      <c r="I41" s="414"/>
      <c r="J41" s="34"/>
      <c r="L41" s="46"/>
      <c r="M41" s="56"/>
      <c r="N41" s="141"/>
      <c r="O41" s="141"/>
      <c r="Q41" s="5"/>
      <c r="V41" s="6"/>
      <c r="AA41" s="213"/>
    </row>
    <row r="42" spans="1:27" ht="21.75" customHeight="1">
      <c r="A42" s="413" t="s">
        <v>743</v>
      </c>
      <c r="B42" s="413"/>
      <c r="C42" s="413"/>
      <c r="D42" s="413"/>
      <c r="E42" s="413"/>
      <c r="F42" s="413"/>
      <c r="G42" s="413"/>
      <c r="H42" s="226"/>
      <c r="J42" s="34"/>
      <c r="L42" s="46"/>
      <c r="M42" s="56"/>
      <c r="N42" s="141"/>
      <c r="O42" s="141"/>
      <c r="Q42" s="5"/>
      <c r="V42" s="6"/>
      <c r="AA42" s="213"/>
    </row>
    <row r="43" spans="1:27" ht="15.75" customHeight="1" thickBot="1">
      <c r="A43" s="206" t="s">
        <v>740</v>
      </c>
      <c r="B43" s="199"/>
      <c r="C43" s="199"/>
      <c r="D43" s="199"/>
      <c r="E43" s="199"/>
      <c r="F43" s="5"/>
      <c r="J43" s="34"/>
      <c r="L43" s="46"/>
      <c r="M43" s="56"/>
      <c r="N43" s="141"/>
      <c r="O43" s="141"/>
      <c r="Q43" s="5"/>
      <c r="V43" s="6"/>
      <c r="AA43" s="213"/>
    </row>
    <row r="44" spans="1:28" ht="15.75" customHeight="1" thickTop="1">
      <c r="A44" s="411">
        <v>46</v>
      </c>
      <c r="B44" s="404"/>
      <c r="C44" s="204">
        <v>51</v>
      </c>
      <c r="D44" s="204">
        <v>56</v>
      </c>
      <c r="E44" s="204">
        <v>61</v>
      </c>
      <c r="F44" s="402">
        <v>66</v>
      </c>
      <c r="G44" s="402"/>
      <c r="H44" s="403">
        <v>71</v>
      </c>
      <c r="I44" s="404"/>
      <c r="J44" s="400" t="s">
        <v>122</v>
      </c>
      <c r="K44" s="401"/>
      <c r="L44" s="7"/>
      <c r="M44" s="7"/>
      <c r="N44" s="397"/>
      <c r="O44" s="397"/>
      <c r="AA44" s="210"/>
      <c r="AB44" s="6"/>
    </row>
    <row r="45" spans="1:28" ht="15.75" customHeight="1">
      <c r="A45" s="410">
        <v>9</v>
      </c>
      <c r="B45" s="377"/>
      <c r="C45" s="200">
        <v>10</v>
      </c>
      <c r="D45" s="200">
        <v>11</v>
      </c>
      <c r="E45" s="200">
        <v>12</v>
      </c>
      <c r="F45" s="377">
        <v>13</v>
      </c>
      <c r="G45" s="377"/>
      <c r="H45" s="377">
        <v>14</v>
      </c>
      <c r="I45" s="377"/>
      <c r="J45" s="378" t="s">
        <v>49</v>
      </c>
      <c r="K45" s="379"/>
      <c r="L45" s="7"/>
      <c r="M45" s="7"/>
      <c r="N45" s="397"/>
      <c r="O45" s="397"/>
      <c r="AA45" s="211"/>
      <c r="AB45" s="6"/>
    </row>
    <row r="46" spans="1:28" ht="15.75" customHeight="1">
      <c r="A46" s="410">
        <v>14</v>
      </c>
      <c r="B46" s="377"/>
      <c r="C46" s="200">
        <v>15</v>
      </c>
      <c r="D46" s="200">
        <v>17</v>
      </c>
      <c r="E46" s="158">
        <v>18</v>
      </c>
      <c r="F46" s="377">
        <v>20</v>
      </c>
      <c r="G46" s="377"/>
      <c r="H46" s="377">
        <v>21</v>
      </c>
      <c r="I46" s="377"/>
      <c r="J46" s="378" t="s">
        <v>47</v>
      </c>
      <c r="K46" s="379"/>
      <c r="L46" s="7"/>
      <c r="M46" s="7"/>
      <c r="N46" s="397"/>
      <c r="O46" s="397"/>
      <c r="AA46" s="213"/>
      <c r="AB46" s="6"/>
    </row>
    <row r="47" spans="1:28" ht="15.75" customHeight="1" thickBot="1">
      <c r="A47" s="408">
        <v>23</v>
      </c>
      <c r="B47" s="409"/>
      <c r="C47" s="205">
        <v>26</v>
      </c>
      <c r="D47" s="205">
        <v>28</v>
      </c>
      <c r="E47" s="205">
        <v>31</v>
      </c>
      <c r="F47" s="409">
        <v>33</v>
      </c>
      <c r="G47" s="409"/>
      <c r="H47" s="409">
        <v>36</v>
      </c>
      <c r="I47" s="409"/>
      <c r="J47" s="406" t="s">
        <v>48</v>
      </c>
      <c r="K47" s="407"/>
      <c r="L47" s="7"/>
      <c r="M47" s="7"/>
      <c r="N47" s="60"/>
      <c r="O47" s="60"/>
      <c r="AA47" s="213"/>
      <c r="AB47" s="6"/>
    </row>
    <row r="48" spans="1:28" ht="13.5" thickTop="1">
      <c r="A48" s="383"/>
      <c r="B48" s="383"/>
      <c r="C48" s="383"/>
      <c r="D48" s="383"/>
      <c r="E48" s="383"/>
      <c r="F48" s="405"/>
      <c r="G48" s="405"/>
      <c r="H48" s="9"/>
      <c r="I48" s="157"/>
      <c r="J48" s="62"/>
      <c r="K48" s="62"/>
      <c r="L48" s="62"/>
      <c r="M48" s="7"/>
      <c r="N48" s="397"/>
      <c r="O48" s="397"/>
      <c r="AA48" s="213"/>
      <c r="AB48" s="6"/>
    </row>
    <row r="49" spans="1:28" ht="12.75">
      <c r="A49" s="7"/>
      <c r="B49" s="7"/>
      <c r="C49" s="7"/>
      <c r="D49" s="7"/>
      <c r="E49" s="7"/>
      <c r="F49" s="7"/>
      <c r="G49" s="7"/>
      <c r="H49" s="7"/>
      <c r="I49" s="62"/>
      <c r="J49" s="62"/>
      <c r="K49" s="62"/>
      <c r="L49" s="62"/>
      <c r="M49" s="7"/>
      <c r="N49" s="397"/>
      <c r="O49" s="397"/>
      <c r="AA49" s="213"/>
      <c r="AB49" s="6"/>
    </row>
    <row r="50" spans="1:28" ht="12.75">
      <c r="A50" s="7"/>
      <c r="B50" s="7"/>
      <c r="C50" s="7"/>
      <c r="D50" s="7"/>
      <c r="E50" s="7"/>
      <c r="F50" s="7"/>
      <c r="G50" s="7"/>
      <c r="H50" s="7"/>
      <c r="I50" s="62"/>
      <c r="J50" s="62"/>
      <c r="K50" s="62"/>
      <c r="L50" s="62"/>
      <c r="M50" s="7"/>
      <c r="N50" s="397"/>
      <c r="O50" s="397"/>
      <c r="AA50" s="213"/>
      <c r="AB50" s="6"/>
    </row>
    <row r="51" spans="1:28" ht="15.75">
      <c r="A51" s="216"/>
      <c r="B51" s="216"/>
      <c r="C51" s="203"/>
      <c r="D51" s="216"/>
      <c r="E51" s="216"/>
      <c r="F51" s="7"/>
      <c r="G51" s="7"/>
      <c r="H51" s="7"/>
      <c r="I51" s="62"/>
      <c r="J51" s="62"/>
      <c r="K51" s="62"/>
      <c r="L51" s="62"/>
      <c r="M51" s="7"/>
      <c r="N51" s="397"/>
      <c r="O51" s="397"/>
      <c r="AA51" s="213"/>
      <c r="AB51" s="6"/>
    </row>
    <row r="52" spans="1:27" s="18" customFormat="1" ht="15" customHeight="1">
      <c r="A52" s="24"/>
      <c r="B52" s="24"/>
      <c r="C52" s="399"/>
      <c r="D52" s="202"/>
      <c r="E52" s="29"/>
      <c r="F52" s="24"/>
      <c r="G52" s="24"/>
      <c r="H52" s="24"/>
      <c r="I52" s="170"/>
      <c r="J52" s="170"/>
      <c r="K52" s="170"/>
      <c r="L52" s="170"/>
      <c r="M52" s="24"/>
      <c r="N52" s="398"/>
      <c r="O52" s="398"/>
      <c r="R52" s="19"/>
      <c r="S52" s="19"/>
      <c r="T52" s="19"/>
      <c r="U52" s="19"/>
      <c r="V52" s="19"/>
      <c r="Y52" s="193"/>
      <c r="AA52" s="213"/>
    </row>
    <row r="53" spans="1:27" s="18" customFormat="1" ht="15" customHeight="1">
      <c r="A53" s="29"/>
      <c r="B53" s="29"/>
      <c r="C53" s="399"/>
      <c r="D53" s="202"/>
      <c r="E53" s="29"/>
      <c r="G53" s="72"/>
      <c r="H53" s="24"/>
      <c r="I53" s="24"/>
      <c r="J53" s="24"/>
      <c r="K53" s="24"/>
      <c r="L53" s="24"/>
      <c r="M53" s="24"/>
      <c r="N53" s="81"/>
      <c r="O53" s="81"/>
      <c r="R53" s="19"/>
      <c r="S53" s="19"/>
      <c r="T53" s="19"/>
      <c r="U53" s="19"/>
      <c r="V53" s="171" t="s">
        <v>177</v>
      </c>
      <c r="W53" s="171"/>
      <c r="X53" s="172"/>
      <c r="Y53" s="193"/>
      <c r="AA53" s="212"/>
    </row>
    <row r="54" spans="1:27" s="18" customFormat="1" ht="15" customHeight="1">
      <c r="A54" s="29"/>
      <c r="B54" s="29"/>
      <c r="C54" s="221"/>
      <c r="D54" s="219"/>
      <c r="E54" s="219"/>
      <c r="F54" s="220"/>
      <c r="G54" s="220"/>
      <c r="H54" s="24"/>
      <c r="I54" s="220"/>
      <c r="J54" s="173"/>
      <c r="K54" s="173"/>
      <c r="L54" s="173"/>
      <c r="M54" s="174"/>
      <c r="N54" s="396"/>
      <c r="O54" s="396"/>
      <c r="R54" s="19"/>
      <c r="S54" s="19"/>
      <c r="T54" s="19"/>
      <c r="U54" s="19"/>
      <c r="V54" s="175" t="s">
        <v>178</v>
      </c>
      <c r="W54" s="175" t="s">
        <v>179</v>
      </c>
      <c r="Y54" s="193"/>
      <c r="AA54" s="212"/>
    </row>
    <row r="55" spans="1:27" s="18" customFormat="1" ht="15" customHeight="1">
      <c r="A55" s="29"/>
      <c r="B55" s="29"/>
      <c r="C55" s="222"/>
      <c r="D55" s="219"/>
      <c r="E55" s="219"/>
      <c r="F55" s="220"/>
      <c r="G55" s="220"/>
      <c r="H55" s="24"/>
      <c r="I55" s="220"/>
      <c r="J55" s="24"/>
      <c r="K55" s="24"/>
      <c r="L55" s="24"/>
      <c r="M55" s="24"/>
      <c r="N55" s="24"/>
      <c r="O55" s="24"/>
      <c r="R55" s="19"/>
      <c r="S55" s="19"/>
      <c r="T55" s="19"/>
      <c r="U55" s="19"/>
      <c r="V55" s="175"/>
      <c r="W55" s="176" t="s">
        <v>181</v>
      </c>
      <c r="Y55" s="193"/>
      <c r="AA55" s="212"/>
    </row>
    <row r="56" spans="1:27" s="18" customFormat="1" ht="15" customHeight="1">
      <c r="A56" s="29"/>
      <c r="B56" s="29"/>
      <c r="C56" s="221"/>
      <c r="D56" s="219"/>
      <c r="E56" s="219"/>
      <c r="F56" s="220"/>
      <c r="G56" s="220"/>
      <c r="I56" s="220"/>
      <c r="Q56" s="163"/>
      <c r="R56" s="164"/>
      <c r="S56" s="19"/>
      <c r="T56" s="161" t="s">
        <v>143</v>
      </c>
      <c r="U56" s="19"/>
      <c r="V56" s="177" t="s">
        <v>182</v>
      </c>
      <c r="W56" s="178" t="s">
        <v>183</v>
      </c>
      <c r="Y56" s="194" t="s">
        <v>611</v>
      </c>
      <c r="Z56" s="184"/>
      <c r="AA56" s="212"/>
    </row>
    <row r="57" spans="1:27" s="18" customFormat="1" ht="15" customHeight="1">
      <c r="A57" s="201"/>
      <c r="B57" s="201"/>
      <c r="C57" s="222"/>
      <c r="D57" s="219"/>
      <c r="E57" s="219"/>
      <c r="F57" s="220"/>
      <c r="G57" s="220"/>
      <c r="I57" s="220"/>
      <c r="Q57" s="163"/>
      <c r="R57" s="164"/>
      <c r="S57" s="19"/>
      <c r="T57" s="161" t="s">
        <v>126</v>
      </c>
      <c r="U57" s="19"/>
      <c r="V57" s="177" t="s">
        <v>182</v>
      </c>
      <c r="W57" s="178" t="s">
        <v>184</v>
      </c>
      <c r="Y57" s="190" t="s">
        <v>613</v>
      </c>
      <c r="Z57" s="185"/>
      <c r="AA57" s="212"/>
    </row>
    <row r="58" spans="1:27" s="18" customFormat="1" ht="15" customHeight="1">
      <c r="A58" s="24"/>
      <c r="B58" s="24"/>
      <c r="C58" s="221"/>
      <c r="D58" s="219"/>
      <c r="E58" s="219"/>
      <c r="F58" s="220"/>
      <c r="G58" s="220"/>
      <c r="I58" s="220"/>
      <c r="Q58" s="163"/>
      <c r="R58" s="164"/>
      <c r="S58" s="19"/>
      <c r="T58" s="161" t="s">
        <v>127</v>
      </c>
      <c r="U58" s="19"/>
      <c r="V58" s="177" t="s">
        <v>182</v>
      </c>
      <c r="W58" s="178" t="s">
        <v>185</v>
      </c>
      <c r="Y58" s="190" t="s">
        <v>614</v>
      </c>
      <c r="Z58" s="185"/>
      <c r="AA58" s="213"/>
    </row>
    <row r="59" spans="3:27" s="18" customFormat="1" ht="15" customHeight="1">
      <c r="C59" s="223"/>
      <c r="D59" s="219"/>
      <c r="E59" s="219"/>
      <c r="F59" s="220"/>
      <c r="G59" s="220"/>
      <c r="I59" s="220"/>
      <c r="Q59" s="163"/>
      <c r="R59" s="164"/>
      <c r="S59" s="19"/>
      <c r="T59" s="161" t="s">
        <v>128</v>
      </c>
      <c r="U59" s="19"/>
      <c r="V59" s="177" t="s">
        <v>182</v>
      </c>
      <c r="W59" s="178" t="s">
        <v>186</v>
      </c>
      <c r="Y59" s="190" t="s">
        <v>615</v>
      </c>
      <c r="Z59" s="185"/>
      <c r="AA59" s="213"/>
    </row>
    <row r="60" spans="3:27" s="18" customFormat="1" ht="15" customHeight="1">
      <c r="C60" s="221"/>
      <c r="D60" s="219"/>
      <c r="E60" s="219"/>
      <c r="F60" s="220"/>
      <c r="G60" s="220"/>
      <c r="I60" s="220"/>
      <c r="Q60" s="163"/>
      <c r="R60" s="164"/>
      <c r="S60" s="19"/>
      <c r="T60" s="161" t="s">
        <v>129</v>
      </c>
      <c r="U60" s="19"/>
      <c r="V60" s="177" t="s">
        <v>182</v>
      </c>
      <c r="W60" s="178" t="s">
        <v>187</v>
      </c>
      <c r="Y60" s="190" t="s">
        <v>616</v>
      </c>
      <c r="Z60" s="185"/>
      <c r="AA60" s="213"/>
    </row>
    <row r="61" spans="3:27" s="18" customFormat="1" ht="15" customHeight="1">
      <c r="C61" s="221"/>
      <c r="D61" s="219"/>
      <c r="E61" s="219"/>
      <c r="F61" s="220"/>
      <c r="G61" s="220"/>
      <c r="I61" s="220"/>
      <c r="Q61" s="163"/>
      <c r="R61" s="164"/>
      <c r="S61" s="19"/>
      <c r="T61" s="161" t="s">
        <v>130</v>
      </c>
      <c r="U61" s="19"/>
      <c r="V61" s="177"/>
      <c r="W61" s="178" t="s">
        <v>587</v>
      </c>
      <c r="Y61" s="190"/>
      <c r="Z61" s="186"/>
      <c r="AA61" s="213"/>
    </row>
    <row r="62" spans="3:27" s="18" customFormat="1" ht="15" customHeight="1">
      <c r="C62" s="221"/>
      <c r="D62" s="219"/>
      <c r="E62" s="219"/>
      <c r="F62" s="220"/>
      <c r="G62" s="220"/>
      <c r="I62" s="220"/>
      <c r="Q62" s="163"/>
      <c r="R62" s="164"/>
      <c r="S62" s="19"/>
      <c r="T62" s="161" t="s">
        <v>131</v>
      </c>
      <c r="U62" s="19"/>
      <c r="V62" s="177" t="s">
        <v>188</v>
      </c>
      <c r="W62" s="178" t="s">
        <v>189</v>
      </c>
      <c r="Y62" s="190"/>
      <c r="Z62" s="186"/>
      <c r="AA62" s="213"/>
    </row>
    <row r="63" spans="3:27" s="18" customFormat="1" ht="15" customHeight="1">
      <c r="C63" s="224"/>
      <c r="D63" s="219"/>
      <c r="E63" s="219"/>
      <c r="F63" s="220"/>
      <c r="G63" s="220"/>
      <c r="I63" s="220"/>
      <c r="Q63" s="163"/>
      <c r="R63" s="164"/>
      <c r="S63" s="19"/>
      <c r="T63" s="161" t="s">
        <v>132</v>
      </c>
      <c r="U63" s="19"/>
      <c r="V63" s="177" t="s">
        <v>188</v>
      </c>
      <c r="W63" s="178" t="s">
        <v>190</v>
      </c>
      <c r="Y63" s="190" t="s">
        <v>617</v>
      </c>
      <c r="Z63" s="186"/>
      <c r="AA63" s="213"/>
    </row>
    <row r="64" spans="3:27" s="18" customFormat="1" ht="15" customHeight="1">
      <c r="C64" s="221"/>
      <c r="D64" s="219"/>
      <c r="E64" s="219"/>
      <c r="F64" s="220"/>
      <c r="G64" s="220"/>
      <c r="I64" s="220"/>
      <c r="Q64" s="163"/>
      <c r="R64" s="164"/>
      <c r="S64" s="19"/>
      <c r="T64" s="161" t="s">
        <v>133</v>
      </c>
      <c r="U64" s="19"/>
      <c r="V64" s="177" t="s">
        <v>188</v>
      </c>
      <c r="W64" s="178" t="s">
        <v>191</v>
      </c>
      <c r="Y64" s="190"/>
      <c r="Z64" s="186"/>
      <c r="AA64" s="213"/>
    </row>
    <row r="65" spans="3:27" s="18" customFormat="1" ht="15" customHeight="1">
      <c r="C65" s="222"/>
      <c r="D65" s="219"/>
      <c r="E65" s="219"/>
      <c r="F65" s="220"/>
      <c r="G65" s="220"/>
      <c r="I65" s="220"/>
      <c r="Q65" s="163"/>
      <c r="R65" s="164"/>
      <c r="S65" s="19"/>
      <c r="T65" s="161" t="s">
        <v>134</v>
      </c>
      <c r="U65" s="19"/>
      <c r="V65" s="177" t="s">
        <v>188</v>
      </c>
      <c r="W65" s="178" t="s">
        <v>192</v>
      </c>
      <c r="Y65" s="190" t="s">
        <v>618</v>
      </c>
      <c r="Z65" s="186"/>
      <c r="AA65" s="213"/>
    </row>
    <row r="66" spans="3:27" s="18" customFormat="1" ht="15" customHeight="1">
      <c r="C66" s="225"/>
      <c r="D66" s="219"/>
      <c r="E66" s="219"/>
      <c r="F66" s="220"/>
      <c r="G66" s="220"/>
      <c r="I66" s="220"/>
      <c r="Q66" s="163"/>
      <c r="R66" s="164"/>
      <c r="S66" s="19"/>
      <c r="T66" s="161" t="s">
        <v>135</v>
      </c>
      <c r="U66" s="19"/>
      <c r="V66" s="177" t="s">
        <v>188</v>
      </c>
      <c r="W66" s="178" t="s">
        <v>193</v>
      </c>
      <c r="Y66" s="190"/>
      <c r="Z66" s="186"/>
      <c r="AA66" s="213"/>
    </row>
    <row r="67" spans="3:27" s="18" customFormat="1" ht="15" customHeight="1">
      <c r="C67" s="221"/>
      <c r="D67" s="219"/>
      <c r="E67" s="219"/>
      <c r="F67" s="220"/>
      <c r="G67" s="220"/>
      <c r="I67" s="220"/>
      <c r="Q67" s="163"/>
      <c r="R67" s="164"/>
      <c r="S67" s="19"/>
      <c r="T67" s="161" t="s">
        <v>136</v>
      </c>
      <c r="U67" s="19"/>
      <c r="V67" s="177" t="s">
        <v>188</v>
      </c>
      <c r="W67" s="178" t="s">
        <v>194</v>
      </c>
      <c r="Y67" s="190" t="s">
        <v>657</v>
      </c>
      <c r="Z67" s="186"/>
      <c r="AA67" s="213"/>
    </row>
    <row r="68" spans="3:27" s="18" customFormat="1" ht="15" customHeight="1">
      <c r="C68" s="221"/>
      <c r="D68" s="219"/>
      <c r="E68" s="219"/>
      <c r="F68" s="220"/>
      <c r="G68" s="220"/>
      <c r="I68" s="220"/>
      <c r="Q68" s="163"/>
      <c r="R68" s="164"/>
      <c r="S68" s="19"/>
      <c r="T68" s="161" t="s">
        <v>137</v>
      </c>
      <c r="U68" s="19"/>
      <c r="V68" s="177" t="s">
        <v>188</v>
      </c>
      <c r="W68" s="178" t="s">
        <v>195</v>
      </c>
      <c r="Y68" s="190"/>
      <c r="Z68" s="186"/>
      <c r="AA68" s="213"/>
    </row>
    <row r="69" spans="3:27" s="18" customFormat="1" ht="15" customHeight="1">
      <c r="C69" s="221"/>
      <c r="D69" s="219"/>
      <c r="E69" s="219"/>
      <c r="F69" s="220"/>
      <c r="G69" s="220"/>
      <c r="I69" s="220"/>
      <c r="Q69" s="163"/>
      <c r="R69" s="164"/>
      <c r="S69" s="19"/>
      <c r="T69" s="161" t="s">
        <v>138</v>
      </c>
      <c r="U69" s="19"/>
      <c r="V69" s="177"/>
      <c r="W69" s="178" t="s">
        <v>587</v>
      </c>
      <c r="Y69" s="190" t="s">
        <v>620</v>
      </c>
      <c r="Z69" s="186"/>
      <c r="AA69" s="213"/>
    </row>
    <row r="70" spans="3:27" s="18" customFormat="1" ht="15" customHeight="1">
      <c r="C70" s="222"/>
      <c r="D70" s="219"/>
      <c r="E70" s="219"/>
      <c r="F70" s="220"/>
      <c r="G70" s="220"/>
      <c r="I70" s="220"/>
      <c r="Q70" s="163"/>
      <c r="R70" s="164"/>
      <c r="S70" s="19"/>
      <c r="T70" s="161" t="s">
        <v>139</v>
      </c>
      <c r="U70" s="19"/>
      <c r="V70" s="177" t="s">
        <v>196</v>
      </c>
      <c r="W70" s="178" t="s">
        <v>197</v>
      </c>
      <c r="Y70" s="195" t="s">
        <v>621</v>
      </c>
      <c r="Z70" s="187"/>
      <c r="AA70" s="209"/>
    </row>
    <row r="71" spans="3:27" s="18" customFormat="1" ht="15" customHeight="1">
      <c r="C71" s="221"/>
      <c r="D71" s="219"/>
      <c r="E71" s="219"/>
      <c r="F71" s="220"/>
      <c r="G71" s="220"/>
      <c r="I71" s="220"/>
      <c r="Q71" s="163"/>
      <c r="R71" s="164"/>
      <c r="S71" s="19"/>
      <c r="T71" s="161" t="s">
        <v>140</v>
      </c>
      <c r="U71" s="19"/>
      <c r="V71" s="177" t="s">
        <v>196</v>
      </c>
      <c r="W71" s="178" t="s">
        <v>198</v>
      </c>
      <c r="Y71" s="195" t="s">
        <v>622</v>
      </c>
      <c r="Z71" s="187"/>
      <c r="AA71" s="213"/>
    </row>
    <row r="72" spans="3:27" s="18" customFormat="1" ht="15" customHeight="1">
      <c r="C72" s="223"/>
      <c r="D72" s="219"/>
      <c r="E72" s="219"/>
      <c r="F72" s="220"/>
      <c r="G72" s="220"/>
      <c r="I72" s="220"/>
      <c r="Q72" s="163"/>
      <c r="R72" s="164"/>
      <c r="S72" s="19"/>
      <c r="T72" s="161" t="s">
        <v>141</v>
      </c>
      <c r="U72" s="19"/>
      <c r="V72" s="177"/>
      <c r="W72" s="178" t="s">
        <v>587</v>
      </c>
      <c r="Y72" s="195" t="s">
        <v>623</v>
      </c>
      <c r="Z72" s="187"/>
      <c r="AA72" s="213"/>
    </row>
    <row r="73" spans="3:27" s="18" customFormat="1" ht="15" customHeight="1">
      <c r="C73" s="223"/>
      <c r="D73" s="219"/>
      <c r="E73" s="219"/>
      <c r="F73" s="220"/>
      <c r="G73" s="220"/>
      <c r="I73" s="220"/>
      <c r="Q73" s="163"/>
      <c r="R73" s="229"/>
      <c r="S73" s="19"/>
      <c r="T73" s="161" t="s">
        <v>142</v>
      </c>
      <c r="U73" s="19"/>
      <c r="V73" s="177" t="s">
        <v>199</v>
      </c>
      <c r="W73" s="230" t="s">
        <v>744</v>
      </c>
      <c r="Y73" s="195"/>
      <c r="Z73" s="187"/>
      <c r="AA73" s="213"/>
    </row>
    <row r="74" spans="3:27" s="18" customFormat="1" ht="15" customHeight="1">
      <c r="C74" s="221"/>
      <c r="D74" s="219"/>
      <c r="E74" s="219"/>
      <c r="F74" s="220"/>
      <c r="G74" s="220"/>
      <c r="I74" s="220"/>
      <c r="Q74" s="163"/>
      <c r="R74" s="164"/>
      <c r="S74" s="19"/>
      <c r="T74" s="161" t="s">
        <v>144</v>
      </c>
      <c r="U74" s="19"/>
      <c r="V74" s="177" t="s">
        <v>199</v>
      </c>
      <c r="W74" s="178" t="s">
        <v>200</v>
      </c>
      <c r="Y74" s="195"/>
      <c r="Z74" s="187"/>
      <c r="AA74" s="213"/>
    </row>
    <row r="75" spans="3:27" s="18" customFormat="1" ht="15" customHeight="1">
      <c r="C75" s="225"/>
      <c r="D75" s="219"/>
      <c r="E75" s="219"/>
      <c r="F75" s="220"/>
      <c r="G75" s="220"/>
      <c r="I75" s="220"/>
      <c r="Q75" s="163"/>
      <c r="R75" s="164"/>
      <c r="S75" s="19"/>
      <c r="T75" s="161" t="s">
        <v>145</v>
      </c>
      <c r="U75" s="19"/>
      <c r="V75" s="177" t="s">
        <v>199</v>
      </c>
      <c r="W75" s="178" t="s">
        <v>201</v>
      </c>
      <c r="Y75" s="190" t="s">
        <v>624</v>
      </c>
      <c r="Z75" s="186"/>
      <c r="AA75" s="213"/>
    </row>
    <row r="76" spans="3:27" s="18" customFormat="1" ht="15" customHeight="1">
      <c r="C76" s="221"/>
      <c r="D76" s="219"/>
      <c r="E76" s="219"/>
      <c r="F76" s="220"/>
      <c r="G76" s="220"/>
      <c r="I76" s="220"/>
      <c r="Q76" s="163"/>
      <c r="R76" s="229"/>
      <c r="S76" s="19"/>
      <c r="T76" s="161" t="s">
        <v>146</v>
      </c>
      <c r="U76" s="19"/>
      <c r="V76" s="177" t="s">
        <v>199</v>
      </c>
      <c r="W76" s="229" t="s">
        <v>745</v>
      </c>
      <c r="Y76" s="195" t="s">
        <v>625</v>
      </c>
      <c r="Z76" s="187"/>
      <c r="AA76" s="213"/>
    </row>
    <row r="77" spans="3:27" s="18" customFormat="1" ht="15" customHeight="1">
      <c r="C77" s="223"/>
      <c r="D77" s="219"/>
      <c r="E77" s="219"/>
      <c r="F77" s="220"/>
      <c r="G77" s="220"/>
      <c r="I77" s="220"/>
      <c r="Q77" s="163"/>
      <c r="R77" s="229"/>
      <c r="S77" s="19"/>
      <c r="T77" s="161" t="s">
        <v>147</v>
      </c>
      <c r="U77" s="19"/>
      <c r="V77" s="177" t="s">
        <v>199</v>
      </c>
      <c r="W77" s="229" t="s">
        <v>746</v>
      </c>
      <c r="Y77" s="195" t="s">
        <v>626</v>
      </c>
      <c r="Z77" s="187"/>
      <c r="AA77" s="213"/>
    </row>
    <row r="78" spans="3:27" s="18" customFormat="1" ht="15" customHeight="1">
      <c r="C78" s="221"/>
      <c r="D78" s="219"/>
      <c r="E78" s="219"/>
      <c r="F78" s="220"/>
      <c r="G78" s="220"/>
      <c r="I78" s="220"/>
      <c r="Q78" s="163"/>
      <c r="R78" s="164"/>
      <c r="S78" s="19"/>
      <c r="T78" s="161" t="s">
        <v>148</v>
      </c>
      <c r="U78" s="19"/>
      <c r="V78" s="177" t="s">
        <v>199</v>
      </c>
      <c r="W78" s="178" t="s">
        <v>202</v>
      </c>
      <c r="Y78" s="195" t="s">
        <v>627</v>
      </c>
      <c r="Z78" s="187"/>
      <c r="AA78" s="211"/>
    </row>
    <row r="79" spans="3:27" s="18" customFormat="1" ht="15" customHeight="1">
      <c r="C79" s="221"/>
      <c r="D79" s="219"/>
      <c r="E79" s="219"/>
      <c r="F79" s="220"/>
      <c r="G79" s="220"/>
      <c r="I79" s="220"/>
      <c r="Q79" s="163"/>
      <c r="R79" s="164"/>
      <c r="S79" s="19"/>
      <c r="T79" s="161" t="s">
        <v>149</v>
      </c>
      <c r="U79" s="19"/>
      <c r="V79" s="177" t="s">
        <v>199</v>
      </c>
      <c r="W79" s="178" t="s">
        <v>203</v>
      </c>
      <c r="Y79" s="190"/>
      <c r="Z79" s="186"/>
      <c r="AA79" s="213"/>
    </row>
    <row r="80" spans="3:27" s="18" customFormat="1" ht="15" customHeight="1">
      <c r="C80" s="221"/>
      <c r="D80" s="219"/>
      <c r="E80" s="219"/>
      <c r="F80" s="220"/>
      <c r="G80" s="220"/>
      <c r="I80" s="220"/>
      <c r="Q80" s="163"/>
      <c r="R80" s="164"/>
      <c r="S80" s="19"/>
      <c r="T80" s="161" t="s">
        <v>150</v>
      </c>
      <c r="U80" s="19"/>
      <c r="V80" s="177" t="s">
        <v>199</v>
      </c>
      <c r="W80" s="178" t="s">
        <v>204</v>
      </c>
      <c r="Y80" s="190" t="s">
        <v>628</v>
      </c>
      <c r="Z80" s="186"/>
      <c r="AA80" s="213"/>
    </row>
    <row r="81" spans="3:27" s="18" customFormat="1" ht="15" customHeight="1">
      <c r="C81" s="222"/>
      <c r="D81" s="219"/>
      <c r="E81" s="219"/>
      <c r="F81" s="220"/>
      <c r="G81" s="220"/>
      <c r="I81" s="220"/>
      <c r="Q81" s="163"/>
      <c r="R81" s="164"/>
      <c r="S81" s="19"/>
      <c r="T81" s="161" t="s">
        <v>151</v>
      </c>
      <c r="U81" s="19"/>
      <c r="V81" s="177" t="s">
        <v>199</v>
      </c>
      <c r="W81" s="178" t="s">
        <v>205</v>
      </c>
      <c r="Y81" s="195" t="s">
        <v>629</v>
      </c>
      <c r="Z81" s="187"/>
      <c r="AA81" s="211"/>
    </row>
    <row r="82" spans="3:27" s="18" customFormat="1" ht="15" customHeight="1">
      <c r="C82" s="221"/>
      <c r="D82" s="219"/>
      <c r="E82" s="219"/>
      <c r="F82" s="220"/>
      <c r="G82" s="220"/>
      <c r="I82" s="220"/>
      <c r="Q82" s="163"/>
      <c r="R82" s="164"/>
      <c r="S82" s="19"/>
      <c r="T82" s="161" t="s">
        <v>152</v>
      </c>
      <c r="U82" s="19"/>
      <c r="V82" s="177" t="s">
        <v>199</v>
      </c>
      <c r="W82" s="178" t="s">
        <v>206</v>
      </c>
      <c r="Y82" s="195" t="s">
        <v>630</v>
      </c>
      <c r="Z82" s="187"/>
      <c r="AA82" s="211"/>
    </row>
    <row r="83" spans="3:27" s="18" customFormat="1" ht="15" customHeight="1">
      <c r="C83" s="222"/>
      <c r="D83" s="219"/>
      <c r="E83" s="219"/>
      <c r="F83" s="220"/>
      <c r="G83" s="220"/>
      <c r="I83" s="220"/>
      <c r="Q83" s="163"/>
      <c r="R83" s="229"/>
      <c r="S83" s="19"/>
      <c r="T83" s="161" t="s">
        <v>153</v>
      </c>
      <c r="U83" s="19"/>
      <c r="V83" s="177" t="s">
        <v>199</v>
      </c>
      <c r="W83" s="229" t="s">
        <v>747</v>
      </c>
      <c r="Y83" s="195" t="s">
        <v>631</v>
      </c>
      <c r="Z83" s="187"/>
      <c r="AA83" s="211"/>
    </row>
    <row r="84" spans="3:27" s="18" customFormat="1" ht="15" customHeight="1">
      <c r="C84" s="222"/>
      <c r="D84" s="219"/>
      <c r="E84" s="219"/>
      <c r="F84" s="220"/>
      <c r="G84" s="220"/>
      <c r="I84" s="220"/>
      <c r="Q84" s="163"/>
      <c r="R84" s="164"/>
      <c r="S84" s="19"/>
      <c r="T84" s="161" t="s">
        <v>154</v>
      </c>
      <c r="U84" s="19"/>
      <c r="V84" s="177" t="s">
        <v>199</v>
      </c>
      <c r="W84" s="178" t="s">
        <v>207</v>
      </c>
      <c r="Y84" s="195" t="s">
        <v>632</v>
      </c>
      <c r="Z84" s="187"/>
      <c r="AA84" s="213"/>
    </row>
    <row r="85" spans="3:27" s="18" customFormat="1" ht="15" customHeight="1">
      <c r="C85" s="222"/>
      <c r="D85" s="219"/>
      <c r="E85" s="219"/>
      <c r="F85" s="220"/>
      <c r="G85" s="220"/>
      <c r="I85" s="220"/>
      <c r="Q85" s="163"/>
      <c r="R85" s="164"/>
      <c r="S85" s="19"/>
      <c r="T85" s="161" t="s">
        <v>155</v>
      </c>
      <c r="U85" s="19"/>
      <c r="V85" s="177" t="s">
        <v>199</v>
      </c>
      <c r="W85" s="178" t="s">
        <v>208</v>
      </c>
      <c r="Y85" s="195" t="s">
        <v>633</v>
      </c>
      <c r="Z85" s="187"/>
      <c r="AA85" s="211"/>
    </row>
    <row r="86" spans="3:27" s="18" customFormat="1" ht="15" customHeight="1">
      <c r="C86" s="221"/>
      <c r="D86" s="219"/>
      <c r="E86" s="219"/>
      <c r="F86" s="220"/>
      <c r="G86" s="220"/>
      <c r="I86" s="220"/>
      <c r="Q86" s="163"/>
      <c r="R86" s="164"/>
      <c r="S86" s="19"/>
      <c r="T86" s="161" t="s">
        <v>156</v>
      </c>
      <c r="U86" s="19"/>
      <c r="V86" s="177" t="s">
        <v>199</v>
      </c>
      <c r="W86" s="178" t="s">
        <v>209</v>
      </c>
      <c r="Y86" s="195" t="s">
        <v>634</v>
      </c>
      <c r="Z86" s="187"/>
      <c r="AA86" s="211"/>
    </row>
    <row r="87" spans="3:27" s="18" customFormat="1" ht="15" customHeight="1">
      <c r="C87" s="221"/>
      <c r="D87" s="219"/>
      <c r="E87" s="219"/>
      <c r="F87" s="220"/>
      <c r="G87" s="220"/>
      <c r="I87" s="220"/>
      <c r="Q87" s="163"/>
      <c r="R87" s="164"/>
      <c r="S87" s="19"/>
      <c r="T87" s="161" t="s">
        <v>157</v>
      </c>
      <c r="U87" s="19"/>
      <c r="V87" s="177" t="s">
        <v>199</v>
      </c>
      <c r="W87" s="178" t="s">
        <v>210</v>
      </c>
      <c r="Y87" s="195" t="s">
        <v>635</v>
      </c>
      <c r="Z87" s="187"/>
      <c r="AA87" s="213"/>
    </row>
    <row r="88" spans="3:27" s="18" customFormat="1" ht="15" customHeight="1">
      <c r="C88" s="221"/>
      <c r="D88" s="219"/>
      <c r="E88" s="219"/>
      <c r="F88" s="220"/>
      <c r="G88" s="220"/>
      <c r="I88" s="220"/>
      <c r="Q88" s="163"/>
      <c r="R88" s="164"/>
      <c r="S88" s="19"/>
      <c r="T88" s="161" t="s">
        <v>158</v>
      </c>
      <c r="U88" s="19"/>
      <c r="V88" s="177" t="s">
        <v>199</v>
      </c>
      <c r="W88" s="178" t="s">
        <v>211</v>
      </c>
      <c r="Y88" s="195" t="s">
        <v>636</v>
      </c>
      <c r="Z88" s="187"/>
      <c r="AA88" s="213"/>
    </row>
    <row r="89" spans="3:27" s="18" customFormat="1" ht="15" customHeight="1">
      <c r="C89" s="221"/>
      <c r="D89" s="219"/>
      <c r="E89" s="219"/>
      <c r="F89" s="220"/>
      <c r="G89" s="220"/>
      <c r="I89" s="220"/>
      <c r="Q89" s="163"/>
      <c r="R89" s="164"/>
      <c r="S89" s="19"/>
      <c r="T89" s="161" t="s">
        <v>159</v>
      </c>
      <c r="U89" s="19"/>
      <c r="V89" s="177" t="s">
        <v>199</v>
      </c>
      <c r="W89" s="178" t="s">
        <v>212</v>
      </c>
      <c r="Y89" s="195" t="s">
        <v>637</v>
      </c>
      <c r="Z89" s="187"/>
      <c r="AA89" s="213"/>
    </row>
    <row r="90" spans="3:27" s="18" customFormat="1" ht="15" customHeight="1">
      <c r="C90" s="222"/>
      <c r="D90" s="219"/>
      <c r="E90" s="219"/>
      <c r="F90" s="220"/>
      <c r="G90" s="220"/>
      <c r="I90" s="220"/>
      <c r="Q90" s="163"/>
      <c r="R90" s="164"/>
      <c r="S90" s="19"/>
      <c r="T90" s="161" t="s">
        <v>160</v>
      </c>
      <c r="U90" s="19"/>
      <c r="V90" s="177" t="s">
        <v>199</v>
      </c>
      <c r="W90" s="178" t="s">
        <v>213</v>
      </c>
      <c r="Y90" s="195" t="s">
        <v>638</v>
      </c>
      <c r="Z90" s="187"/>
      <c r="AA90" s="213"/>
    </row>
    <row r="91" spans="3:27" s="18" customFormat="1" ht="15" customHeight="1">
      <c r="C91" s="222"/>
      <c r="D91" s="219"/>
      <c r="E91" s="219"/>
      <c r="F91" s="220"/>
      <c r="G91" s="220"/>
      <c r="I91" s="220"/>
      <c r="Q91" s="163"/>
      <c r="R91" s="164"/>
      <c r="S91" s="19"/>
      <c r="T91" s="161" t="s">
        <v>161</v>
      </c>
      <c r="U91" s="19"/>
      <c r="V91" s="177" t="s">
        <v>199</v>
      </c>
      <c r="W91" s="178" t="s">
        <v>214</v>
      </c>
      <c r="Y91" s="195" t="s">
        <v>639</v>
      </c>
      <c r="Z91" s="187"/>
      <c r="AA91" s="213"/>
    </row>
    <row r="92" spans="3:27" s="18" customFormat="1" ht="15" customHeight="1">
      <c r="C92" s="222"/>
      <c r="D92" s="219"/>
      <c r="E92" s="219"/>
      <c r="F92" s="220"/>
      <c r="G92" s="220"/>
      <c r="I92" s="220"/>
      <c r="Q92" s="163"/>
      <c r="R92" s="164"/>
      <c r="S92" s="19"/>
      <c r="T92" s="161" t="s">
        <v>162</v>
      </c>
      <c r="U92" s="19"/>
      <c r="V92" s="177" t="s">
        <v>199</v>
      </c>
      <c r="W92" s="178" t="s">
        <v>215</v>
      </c>
      <c r="Y92" s="195" t="s">
        <v>640</v>
      </c>
      <c r="Z92" s="187"/>
      <c r="AA92" s="213"/>
    </row>
    <row r="93" spans="3:27" s="18" customFormat="1" ht="15" customHeight="1">
      <c r="C93" s="222"/>
      <c r="D93" s="219"/>
      <c r="E93" s="219"/>
      <c r="F93" s="220"/>
      <c r="G93" s="220"/>
      <c r="I93" s="220"/>
      <c r="Q93" s="163"/>
      <c r="R93" s="164"/>
      <c r="S93" s="19"/>
      <c r="T93" s="161" t="s">
        <v>163</v>
      </c>
      <c r="U93" s="19"/>
      <c r="V93" s="177" t="s">
        <v>199</v>
      </c>
      <c r="W93" s="178" t="s">
        <v>216</v>
      </c>
      <c r="Y93" s="195" t="s">
        <v>641</v>
      </c>
      <c r="Z93" s="187"/>
      <c r="AA93" s="213"/>
    </row>
    <row r="94" spans="3:27" s="18" customFormat="1" ht="15" customHeight="1">
      <c r="C94" s="221"/>
      <c r="D94" s="219"/>
      <c r="E94" s="219"/>
      <c r="F94" s="220"/>
      <c r="G94" s="220"/>
      <c r="I94" s="220"/>
      <c r="Q94" s="163"/>
      <c r="R94" s="164"/>
      <c r="S94" s="19"/>
      <c r="T94" s="161" t="s">
        <v>164</v>
      </c>
      <c r="U94" s="19"/>
      <c r="V94" s="177" t="s">
        <v>199</v>
      </c>
      <c r="W94" s="178" t="s">
        <v>217</v>
      </c>
      <c r="Y94" s="195" t="s">
        <v>642</v>
      </c>
      <c r="Z94" s="187"/>
      <c r="AA94" s="213"/>
    </row>
    <row r="95" spans="3:27" s="18" customFormat="1" ht="15" customHeight="1">
      <c r="C95" s="222"/>
      <c r="D95" s="219"/>
      <c r="E95" s="219"/>
      <c r="F95" s="220"/>
      <c r="G95" s="220"/>
      <c r="I95" s="220"/>
      <c r="Q95" s="163"/>
      <c r="R95" s="164"/>
      <c r="S95" s="19"/>
      <c r="T95" s="161" t="s">
        <v>165</v>
      </c>
      <c r="U95" s="19"/>
      <c r="V95" s="177" t="s">
        <v>199</v>
      </c>
      <c r="W95" s="178" t="s">
        <v>218</v>
      </c>
      <c r="Y95" s="195" t="s">
        <v>643</v>
      </c>
      <c r="Z95" s="187"/>
      <c r="AA95" s="211"/>
    </row>
    <row r="96" spans="3:27" s="18" customFormat="1" ht="15" customHeight="1">
      <c r="C96" s="221"/>
      <c r="D96" s="219"/>
      <c r="E96" s="219"/>
      <c r="F96" s="220"/>
      <c r="G96" s="220"/>
      <c r="I96" s="220"/>
      <c r="Q96" s="163"/>
      <c r="R96" s="164"/>
      <c r="S96" s="19"/>
      <c r="T96" s="161" t="s">
        <v>166</v>
      </c>
      <c r="U96" s="19"/>
      <c r="V96" s="177" t="s">
        <v>199</v>
      </c>
      <c r="W96" s="178" t="s">
        <v>219</v>
      </c>
      <c r="Y96" s="195" t="s">
        <v>644</v>
      </c>
      <c r="Z96" s="187"/>
      <c r="AA96" s="211"/>
    </row>
    <row r="97" spans="3:27" s="18" customFormat="1" ht="15" customHeight="1">
      <c r="C97" s="222"/>
      <c r="D97" s="219"/>
      <c r="E97" s="219"/>
      <c r="F97" s="220"/>
      <c r="G97" s="220"/>
      <c r="I97" s="220"/>
      <c r="Q97" s="163"/>
      <c r="R97" s="164"/>
      <c r="S97" s="19"/>
      <c r="T97" s="161" t="s">
        <v>167</v>
      </c>
      <c r="U97" s="19"/>
      <c r="V97" s="177" t="s">
        <v>199</v>
      </c>
      <c r="W97" s="178" t="s">
        <v>220</v>
      </c>
      <c r="Y97" s="195" t="s">
        <v>645</v>
      </c>
      <c r="Z97" s="187"/>
      <c r="AA97" s="213"/>
    </row>
    <row r="98" spans="3:27" s="18" customFormat="1" ht="15" customHeight="1">
      <c r="C98" s="223"/>
      <c r="D98" s="219"/>
      <c r="E98" s="219"/>
      <c r="F98" s="220"/>
      <c r="G98" s="220"/>
      <c r="I98" s="220"/>
      <c r="Q98" s="163"/>
      <c r="R98" s="164"/>
      <c r="S98" s="19"/>
      <c r="T98" s="161" t="s">
        <v>168</v>
      </c>
      <c r="U98" s="19"/>
      <c r="V98" s="177" t="s">
        <v>199</v>
      </c>
      <c r="W98" s="178" t="s">
        <v>221</v>
      </c>
      <c r="Y98" s="195" t="s">
        <v>646</v>
      </c>
      <c r="Z98" s="187"/>
      <c r="AA98" s="211"/>
    </row>
    <row r="99" spans="3:27" s="18" customFormat="1" ht="15" customHeight="1">
      <c r="C99" s="222"/>
      <c r="D99" s="219"/>
      <c r="E99" s="219"/>
      <c r="F99" s="220"/>
      <c r="G99" s="220"/>
      <c r="I99" s="220"/>
      <c r="Q99" s="163"/>
      <c r="R99" s="164"/>
      <c r="S99" s="19"/>
      <c r="T99" s="161" t="s">
        <v>169</v>
      </c>
      <c r="U99" s="19"/>
      <c r="V99" s="177" t="s">
        <v>199</v>
      </c>
      <c r="W99" s="178" t="s">
        <v>222</v>
      </c>
      <c r="Y99" s="195" t="s">
        <v>647</v>
      </c>
      <c r="Z99" s="187"/>
      <c r="AA99" s="211"/>
    </row>
    <row r="100" spans="3:27" s="18" customFormat="1" ht="15" customHeight="1">
      <c r="C100" s="222"/>
      <c r="D100" s="219"/>
      <c r="E100" s="219"/>
      <c r="F100" s="220"/>
      <c r="G100" s="220"/>
      <c r="I100" s="220"/>
      <c r="Q100" s="163"/>
      <c r="R100" s="164"/>
      <c r="S100" s="19"/>
      <c r="T100" s="161" t="s">
        <v>170</v>
      </c>
      <c r="U100" s="19"/>
      <c r="V100" s="177" t="s">
        <v>199</v>
      </c>
      <c r="W100" s="178" t="s">
        <v>223</v>
      </c>
      <c r="Y100" s="195" t="s">
        <v>648</v>
      </c>
      <c r="Z100" s="187"/>
      <c r="AA100" s="211"/>
    </row>
    <row r="101" spans="3:27" s="18" customFormat="1" ht="15" customHeight="1">
      <c r="C101" s="221"/>
      <c r="D101" s="219"/>
      <c r="E101" s="219"/>
      <c r="F101" s="220"/>
      <c r="G101" s="220"/>
      <c r="I101" s="220"/>
      <c r="Q101" s="163"/>
      <c r="R101" s="164"/>
      <c r="S101" s="19"/>
      <c r="T101" s="161" t="s">
        <v>171</v>
      </c>
      <c r="U101" s="19"/>
      <c r="V101" s="177" t="s">
        <v>199</v>
      </c>
      <c r="W101" s="178" t="s">
        <v>224</v>
      </c>
      <c r="Y101" s="195" t="s">
        <v>649</v>
      </c>
      <c r="Z101" s="187"/>
      <c r="AA101" s="210"/>
    </row>
    <row r="102" spans="3:27" s="18" customFormat="1" ht="15" customHeight="1">
      <c r="C102" s="221"/>
      <c r="D102" s="219"/>
      <c r="E102" s="219"/>
      <c r="F102" s="220"/>
      <c r="G102" s="220"/>
      <c r="I102" s="220"/>
      <c r="Q102" s="163"/>
      <c r="R102" s="164"/>
      <c r="S102" s="19"/>
      <c r="T102" s="161" t="s">
        <v>172</v>
      </c>
      <c r="U102" s="19"/>
      <c r="V102" s="177" t="s">
        <v>199</v>
      </c>
      <c r="W102" s="178" t="s">
        <v>225</v>
      </c>
      <c r="Y102" s="195" t="s">
        <v>650</v>
      </c>
      <c r="Z102" s="187"/>
      <c r="AA102" s="213"/>
    </row>
    <row r="103" spans="3:27" s="18" customFormat="1" ht="15" customHeight="1">
      <c r="C103" s="222"/>
      <c r="D103" s="219"/>
      <c r="E103" s="219"/>
      <c r="F103" s="220"/>
      <c r="G103" s="220"/>
      <c r="I103" s="220"/>
      <c r="Q103" s="163"/>
      <c r="R103" s="164"/>
      <c r="S103" s="19"/>
      <c r="T103" s="161" t="s">
        <v>173</v>
      </c>
      <c r="U103" s="19"/>
      <c r="V103" s="177" t="s">
        <v>199</v>
      </c>
      <c r="W103" s="178" t="s">
        <v>226</v>
      </c>
      <c r="Y103" s="195" t="s">
        <v>651</v>
      </c>
      <c r="Z103" s="187"/>
      <c r="AA103" s="213"/>
    </row>
    <row r="104" spans="3:27" s="18" customFormat="1" ht="15" customHeight="1">
      <c r="C104" s="222"/>
      <c r="D104" s="219"/>
      <c r="E104" s="219"/>
      <c r="F104" s="220"/>
      <c r="G104" s="220"/>
      <c r="I104" s="220"/>
      <c r="Q104" s="163"/>
      <c r="R104" s="164"/>
      <c r="S104" s="19"/>
      <c r="T104" s="161" t="s">
        <v>174</v>
      </c>
      <c r="U104" s="19"/>
      <c r="V104" s="177" t="s">
        <v>199</v>
      </c>
      <c r="W104" s="178" t="s">
        <v>227</v>
      </c>
      <c r="Y104" s="195" t="s">
        <v>652</v>
      </c>
      <c r="Z104" s="187"/>
      <c r="AA104" s="211"/>
    </row>
    <row r="105" spans="3:27" s="18" customFormat="1" ht="15" customHeight="1">
      <c r="C105" s="185"/>
      <c r="Q105" s="163"/>
      <c r="R105" s="164"/>
      <c r="S105" s="19"/>
      <c r="T105" s="161" t="s">
        <v>175</v>
      </c>
      <c r="U105" s="19"/>
      <c r="V105" s="177" t="s">
        <v>199</v>
      </c>
      <c r="W105" s="178" t="s">
        <v>228</v>
      </c>
      <c r="Y105" s="195" t="s">
        <v>653</v>
      </c>
      <c r="Z105" s="187"/>
      <c r="AA105" s="211"/>
    </row>
    <row r="106" spans="3:27" s="18" customFormat="1" ht="15" customHeight="1">
      <c r="C106" s="185"/>
      <c r="Q106" s="163"/>
      <c r="R106" s="164"/>
      <c r="S106" s="19"/>
      <c r="T106" s="161" t="s">
        <v>176</v>
      </c>
      <c r="U106" s="19"/>
      <c r="V106" s="177" t="s">
        <v>199</v>
      </c>
      <c r="W106" s="178" t="s">
        <v>229</v>
      </c>
      <c r="Y106" s="195" t="s">
        <v>654</v>
      </c>
      <c r="Z106" s="187"/>
      <c r="AA106" s="211"/>
    </row>
    <row r="107" spans="3:27" s="18" customFormat="1" ht="15" customHeight="1">
      <c r="C107" s="185"/>
      <c r="Q107" s="163"/>
      <c r="R107" s="164"/>
      <c r="S107" s="19"/>
      <c r="T107" s="19" t="s">
        <v>628</v>
      </c>
      <c r="U107" s="19"/>
      <c r="V107" s="177" t="s">
        <v>199</v>
      </c>
      <c r="W107" s="178" t="s">
        <v>230</v>
      </c>
      <c r="Y107" s="195" t="s">
        <v>655</v>
      </c>
      <c r="Z107" s="187"/>
      <c r="AA107" s="211"/>
    </row>
    <row r="108" spans="3:27" s="18" customFormat="1" ht="15" customHeight="1">
      <c r="C108" s="185"/>
      <c r="Q108" s="163"/>
      <c r="R108" s="164"/>
      <c r="S108" s="19"/>
      <c r="T108" s="19" t="s">
        <v>670</v>
      </c>
      <c r="U108" s="19"/>
      <c r="V108" s="177" t="s">
        <v>199</v>
      </c>
      <c r="W108" s="178" t="s">
        <v>231</v>
      </c>
      <c r="Y108" s="195" t="s">
        <v>656</v>
      </c>
      <c r="Z108" s="187"/>
      <c r="AA108" s="211"/>
    </row>
    <row r="109" spans="3:27" s="18" customFormat="1" ht="15" customHeight="1">
      <c r="C109" s="185"/>
      <c r="Q109" s="163"/>
      <c r="R109" s="164"/>
      <c r="S109" s="19"/>
      <c r="T109" s="19" t="s">
        <v>617</v>
      </c>
      <c r="U109" s="19"/>
      <c r="V109" s="177"/>
      <c r="W109" s="178" t="s">
        <v>587</v>
      </c>
      <c r="Y109" s="193"/>
      <c r="AA109" s="213"/>
    </row>
    <row r="110" spans="3:27" s="18" customFormat="1" ht="15" customHeight="1">
      <c r="C110" s="185"/>
      <c r="Q110" s="163"/>
      <c r="R110" s="164"/>
      <c r="S110" s="19"/>
      <c r="T110" s="19" t="s">
        <v>671</v>
      </c>
      <c r="U110" s="19"/>
      <c r="V110" s="177" t="s">
        <v>232</v>
      </c>
      <c r="W110" s="178" t="s">
        <v>233</v>
      </c>
      <c r="Y110" s="195" t="s">
        <v>658</v>
      </c>
      <c r="Z110" s="188"/>
      <c r="AA110" s="213"/>
    </row>
    <row r="111" spans="3:27" s="18" customFormat="1" ht="15" customHeight="1">
      <c r="C111" s="185"/>
      <c r="Q111" s="163"/>
      <c r="R111" s="164"/>
      <c r="S111" s="19"/>
      <c r="T111" s="19" t="s">
        <v>672</v>
      </c>
      <c r="U111" s="19"/>
      <c r="V111" s="177" t="s">
        <v>232</v>
      </c>
      <c r="W111" s="178" t="s">
        <v>234</v>
      </c>
      <c r="Y111" s="195" t="s">
        <v>659</v>
      </c>
      <c r="Z111" s="189"/>
      <c r="AA111" s="211"/>
    </row>
    <row r="112" spans="3:27" s="18" customFormat="1" ht="15" customHeight="1">
      <c r="C112" s="185"/>
      <c r="Q112" s="163"/>
      <c r="R112" s="164"/>
      <c r="S112" s="19"/>
      <c r="T112" s="19" t="s">
        <v>674</v>
      </c>
      <c r="U112" s="19"/>
      <c r="V112" s="177" t="s">
        <v>232</v>
      </c>
      <c r="W112" s="178" t="s">
        <v>235</v>
      </c>
      <c r="Y112" s="195" t="s">
        <v>660</v>
      </c>
      <c r="Z112" s="189"/>
      <c r="AA112" s="211"/>
    </row>
    <row r="113" spans="3:27" s="18" customFormat="1" ht="15" customHeight="1">
      <c r="C113" s="217"/>
      <c r="Q113" s="163"/>
      <c r="R113" s="164"/>
      <c r="S113" s="19"/>
      <c r="T113" s="19" t="s">
        <v>673</v>
      </c>
      <c r="U113" s="19"/>
      <c r="V113" s="177" t="s">
        <v>232</v>
      </c>
      <c r="W113" s="178" t="s">
        <v>236</v>
      </c>
      <c r="Y113" s="195" t="s">
        <v>661</v>
      </c>
      <c r="Z113" s="189"/>
      <c r="AA113" s="211"/>
    </row>
    <row r="114" spans="3:27" s="18" customFormat="1" ht="15" customHeight="1">
      <c r="C114" s="185"/>
      <c r="Q114" s="163"/>
      <c r="R114" s="164"/>
      <c r="S114" s="19"/>
      <c r="T114" s="19" t="s">
        <v>675</v>
      </c>
      <c r="U114" s="19"/>
      <c r="V114" s="177" t="s">
        <v>232</v>
      </c>
      <c r="W114" s="178" t="s">
        <v>237</v>
      </c>
      <c r="Y114" s="195" t="s">
        <v>662</v>
      </c>
      <c r="Z114" s="189"/>
      <c r="AA114" s="211"/>
    </row>
    <row r="115" spans="3:27" s="18" customFormat="1" ht="15" customHeight="1">
      <c r="C115" s="217"/>
      <c r="Q115" s="163"/>
      <c r="R115" s="164"/>
      <c r="S115" s="19"/>
      <c r="T115" s="19"/>
      <c r="U115" s="19"/>
      <c r="V115" s="177" t="s">
        <v>232</v>
      </c>
      <c r="W115" s="178" t="s">
        <v>238</v>
      </c>
      <c r="Y115" s="195" t="s">
        <v>663</v>
      </c>
      <c r="Z115" s="189"/>
      <c r="AA115" s="211"/>
    </row>
    <row r="116" spans="3:27" s="18" customFormat="1" ht="15" customHeight="1">
      <c r="C116" s="185"/>
      <c r="Q116" s="163"/>
      <c r="R116" s="164"/>
      <c r="S116" s="19"/>
      <c r="T116" s="19"/>
      <c r="U116" s="19"/>
      <c r="V116" s="177" t="s">
        <v>232</v>
      </c>
      <c r="W116" s="178" t="s">
        <v>239</v>
      </c>
      <c r="Y116" s="307" t="s">
        <v>764</v>
      </c>
      <c r="Z116" s="189"/>
      <c r="AA116" s="213"/>
    </row>
    <row r="117" spans="3:27" s="18" customFormat="1" ht="15" customHeight="1">
      <c r="C117" s="185"/>
      <c r="Q117" s="163"/>
      <c r="R117" s="164"/>
      <c r="S117" s="19"/>
      <c r="T117" s="19"/>
      <c r="U117" s="19"/>
      <c r="V117" s="177" t="s">
        <v>232</v>
      </c>
      <c r="W117" s="178" t="s">
        <v>240</v>
      </c>
      <c r="Y117" s="195" t="s">
        <v>664</v>
      </c>
      <c r="Z117" s="189"/>
      <c r="AA117" s="210"/>
    </row>
    <row r="118" spans="3:27" s="18" customFormat="1" ht="15" customHeight="1">
      <c r="C118" s="185"/>
      <c r="Q118" s="163"/>
      <c r="R118" s="164"/>
      <c r="S118" s="19"/>
      <c r="T118" s="19"/>
      <c r="U118" s="19"/>
      <c r="V118" s="177" t="s">
        <v>232</v>
      </c>
      <c r="W118" s="178" t="s">
        <v>241</v>
      </c>
      <c r="Y118" s="195" t="s">
        <v>665</v>
      </c>
      <c r="Z118" s="189"/>
      <c r="AA118" s="211"/>
    </row>
    <row r="119" spans="3:27" s="18" customFormat="1" ht="15" customHeight="1">
      <c r="C119" s="186"/>
      <c r="Q119" s="163"/>
      <c r="R119" s="164"/>
      <c r="S119" s="19"/>
      <c r="T119" s="19"/>
      <c r="U119" s="19"/>
      <c r="V119" s="177" t="s">
        <v>232</v>
      </c>
      <c r="W119" s="178" t="s">
        <v>242</v>
      </c>
      <c r="Y119" s="195" t="s">
        <v>666</v>
      </c>
      <c r="Z119" s="189"/>
      <c r="AA119" s="211"/>
    </row>
    <row r="120" spans="3:27" s="18" customFormat="1" ht="15" customHeight="1">
      <c r="C120" s="217"/>
      <c r="Q120" s="163"/>
      <c r="R120" s="164"/>
      <c r="S120" s="19"/>
      <c r="T120" s="19"/>
      <c r="U120" s="19"/>
      <c r="V120" s="177" t="s">
        <v>232</v>
      </c>
      <c r="W120" s="178" t="s">
        <v>243</v>
      </c>
      <c r="Y120" s="195" t="s">
        <v>667</v>
      </c>
      <c r="Z120" s="189"/>
      <c r="AA120" s="211"/>
    </row>
    <row r="121" spans="3:27" s="18" customFormat="1" ht="15" customHeight="1">
      <c r="C121" s="185"/>
      <c r="Q121" s="163"/>
      <c r="R121" s="164"/>
      <c r="S121" s="19"/>
      <c r="T121" s="19"/>
      <c r="U121" s="19"/>
      <c r="V121" s="177" t="s">
        <v>232</v>
      </c>
      <c r="W121" s="178" t="s">
        <v>244</v>
      </c>
      <c r="Y121" s="195" t="s">
        <v>668</v>
      </c>
      <c r="Z121" s="189"/>
      <c r="AA121" s="211"/>
    </row>
    <row r="122" spans="3:27" s="18" customFormat="1" ht="15" customHeight="1">
      <c r="C122" s="217"/>
      <c r="Q122" s="163"/>
      <c r="R122" s="164"/>
      <c r="S122" s="19"/>
      <c r="T122" s="19"/>
      <c r="U122" s="19"/>
      <c r="V122" s="177" t="s">
        <v>232</v>
      </c>
      <c r="W122" s="178" t="s">
        <v>245</v>
      </c>
      <c r="Y122" s="195" t="s">
        <v>669</v>
      </c>
      <c r="Z122" s="189"/>
      <c r="AA122" s="211"/>
    </row>
    <row r="123" spans="3:27" s="18" customFormat="1" ht="15" customHeight="1">
      <c r="C123" s="217"/>
      <c r="Q123" s="163"/>
      <c r="R123" s="164"/>
      <c r="S123" s="19"/>
      <c r="T123" s="19"/>
      <c r="U123" s="19"/>
      <c r="V123" s="177" t="s">
        <v>232</v>
      </c>
      <c r="W123" s="178" t="s">
        <v>246</v>
      </c>
      <c r="Z123" s="189"/>
      <c r="AA123" s="213"/>
    </row>
    <row r="124" spans="3:27" s="18" customFormat="1" ht="15" customHeight="1">
      <c r="C124" s="217"/>
      <c r="Q124" s="163"/>
      <c r="R124" s="164"/>
      <c r="S124" s="19"/>
      <c r="T124" s="19"/>
      <c r="U124" s="19"/>
      <c r="V124" s="177" t="s">
        <v>232</v>
      </c>
      <c r="W124" s="178" t="s">
        <v>247</v>
      </c>
      <c r="AA124" s="213"/>
    </row>
    <row r="125" spans="3:27" s="18" customFormat="1" ht="15" customHeight="1">
      <c r="C125" s="217"/>
      <c r="Q125" s="163"/>
      <c r="R125" s="164"/>
      <c r="S125" s="19"/>
      <c r="T125" s="19"/>
      <c r="U125" s="19"/>
      <c r="V125" s="177"/>
      <c r="W125" s="178" t="s">
        <v>587</v>
      </c>
      <c r="Z125" s="186"/>
      <c r="AA125" s="211"/>
    </row>
    <row r="126" spans="3:27" s="18" customFormat="1" ht="15" customHeight="1">
      <c r="C126" s="185"/>
      <c r="Q126" s="163"/>
      <c r="R126" s="164"/>
      <c r="S126" s="19"/>
      <c r="T126" s="19"/>
      <c r="U126" s="19"/>
      <c r="V126" s="177" t="s">
        <v>248</v>
      </c>
      <c r="W126" s="178" t="s">
        <v>249</v>
      </c>
      <c r="Z126" s="196"/>
      <c r="AA126" s="211"/>
    </row>
    <row r="127" spans="3:27" s="18" customFormat="1" ht="15" customHeight="1">
      <c r="C127" s="185"/>
      <c r="Q127" s="163"/>
      <c r="R127" s="164"/>
      <c r="S127" s="19"/>
      <c r="T127" s="19"/>
      <c r="U127" s="19"/>
      <c r="V127" s="177" t="s">
        <v>248</v>
      </c>
      <c r="W127" s="178" t="s">
        <v>250</v>
      </c>
      <c r="Y127" s="197" t="s">
        <v>676</v>
      </c>
      <c r="Z127" s="196"/>
      <c r="AA127" s="211"/>
    </row>
    <row r="128" spans="3:27" s="18" customFormat="1" ht="15" customHeight="1">
      <c r="C128" s="217"/>
      <c r="Q128" s="163"/>
      <c r="R128" s="164"/>
      <c r="S128" s="19"/>
      <c r="T128" s="19"/>
      <c r="U128" s="19"/>
      <c r="V128" s="177" t="s">
        <v>248</v>
      </c>
      <c r="W128" s="178" t="s">
        <v>251</v>
      </c>
      <c r="Y128" s="197" t="s">
        <v>677</v>
      </c>
      <c r="Z128" s="196"/>
      <c r="AA128" s="210"/>
    </row>
    <row r="129" spans="3:27" s="18" customFormat="1" ht="15" customHeight="1">
      <c r="C129" s="185"/>
      <c r="Q129" s="163"/>
      <c r="R129" s="164"/>
      <c r="S129" s="19"/>
      <c r="T129" s="19"/>
      <c r="U129" s="19"/>
      <c r="V129" s="177" t="s">
        <v>248</v>
      </c>
      <c r="W129" s="178" t="s">
        <v>252</v>
      </c>
      <c r="Y129" s="197" t="s">
        <v>678</v>
      </c>
      <c r="Z129" s="196"/>
      <c r="AA129" s="210"/>
    </row>
    <row r="130" spans="3:27" s="18" customFormat="1" ht="15" customHeight="1">
      <c r="C130" s="217"/>
      <c r="Q130" s="163"/>
      <c r="R130" s="164"/>
      <c r="S130" s="19"/>
      <c r="T130" s="19"/>
      <c r="U130" s="19"/>
      <c r="V130" s="177" t="s">
        <v>248</v>
      </c>
      <c r="W130" s="178" t="s">
        <v>253</v>
      </c>
      <c r="Y130" s="197" t="s">
        <v>679</v>
      </c>
      <c r="Z130" s="196"/>
      <c r="AA130" s="210"/>
    </row>
    <row r="131" spans="3:27" s="18" customFormat="1" ht="15" customHeight="1">
      <c r="C131" s="217"/>
      <c r="Q131" s="163"/>
      <c r="R131" s="164"/>
      <c r="S131" s="19"/>
      <c r="T131" s="19"/>
      <c r="U131" s="19"/>
      <c r="V131" s="177" t="s">
        <v>248</v>
      </c>
      <c r="W131" s="178" t="s">
        <v>254</v>
      </c>
      <c r="Y131" s="197" t="s">
        <v>680</v>
      </c>
      <c r="Z131" s="196"/>
      <c r="AA131" s="210"/>
    </row>
    <row r="132" spans="3:27" s="18" customFormat="1" ht="15" customHeight="1">
      <c r="C132" s="217"/>
      <c r="Q132" s="163"/>
      <c r="R132" s="229"/>
      <c r="S132" s="19"/>
      <c r="T132" s="19"/>
      <c r="U132" s="19"/>
      <c r="V132" s="177"/>
      <c r="W132" s="178" t="s">
        <v>587</v>
      </c>
      <c r="Y132" s="197" t="s">
        <v>681</v>
      </c>
      <c r="Z132" s="196"/>
      <c r="AA132" s="210"/>
    </row>
    <row r="133" spans="3:27" s="18" customFormat="1" ht="15" customHeight="1">
      <c r="C133" s="217"/>
      <c r="Q133" s="163"/>
      <c r="R133" s="164"/>
      <c r="S133" s="19"/>
      <c r="T133" s="19"/>
      <c r="U133" s="19"/>
      <c r="V133" s="177" t="s">
        <v>255</v>
      </c>
      <c r="W133" s="178" t="s">
        <v>256</v>
      </c>
      <c r="Y133" s="197" t="s">
        <v>682</v>
      </c>
      <c r="Z133" s="196"/>
      <c r="AA133" s="211"/>
    </row>
    <row r="134" spans="3:27" s="18" customFormat="1" ht="15" customHeight="1">
      <c r="C134" s="217"/>
      <c r="Q134" s="163"/>
      <c r="R134" s="164"/>
      <c r="S134" s="19"/>
      <c r="T134" s="19"/>
      <c r="U134" s="19"/>
      <c r="V134" s="177" t="s">
        <v>255</v>
      </c>
      <c r="W134" s="178" t="s">
        <v>257</v>
      </c>
      <c r="Y134" s="197" t="s">
        <v>683</v>
      </c>
      <c r="Z134" s="196"/>
      <c r="AA134" s="211"/>
    </row>
    <row r="135" spans="3:27" s="18" customFormat="1" ht="15" customHeight="1">
      <c r="C135" s="217"/>
      <c r="Q135" s="163"/>
      <c r="R135" s="164"/>
      <c r="S135" s="19"/>
      <c r="T135" s="19"/>
      <c r="U135" s="19"/>
      <c r="V135" s="177" t="s">
        <v>255</v>
      </c>
      <c r="W135" s="178" t="s">
        <v>589</v>
      </c>
      <c r="Y135" s="197" t="s">
        <v>684</v>
      </c>
      <c r="Z135" s="196"/>
      <c r="AA135" s="210"/>
    </row>
    <row r="136" spans="3:27" s="18" customFormat="1" ht="15" customHeight="1">
      <c r="C136" s="217"/>
      <c r="Q136" s="7"/>
      <c r="R136" s="164"/>
      <c r="S136" s="19"/>
      <c r="T136" s="19"/>
      <c r="U136" s="19"/>
      <c r="V136" s="177"/>
      <c r="W136" s="178" t="s">
        <v>587</v>
      </c>
      <c r="Y136" s="197" t="s">
        <v>685</v>
      </c>
      <c r="Z136" s="196"/>
      <c r="AA136" s="210"/>
    </row>
    <row r="137" spans="3:27" s="18" customFormat="1" ht="15" customHeight="1">
      <c r="C137" s="185"/>
      <c r="Q137" s="24"/>
      <c r="R137" s="164"/>
      <c r="S137" s="19"/>
      <c r="T137" s="19"/>
      <c r="U137" s="19"/>
      <c r="V137" s="177" t="s">
        <v>258</v>
      </c>
      <c r="W137" s="178" t="s">
        <v>258</v>
      </c>
      <c r="Y137" s="197" t="s">
        <v>686</v>
      </c>
      <c r="Z137" s="196"/>
      <c r="AA137" s="211"/>
    </row>
    <row r="138" spans="3:27" s="18" customFormat="1" ht="15" customHeight="1">
      <c r="C138" s="217"/>
      <c r="Q138" s="24"/>
      <c r="R138" s="164"/>
      <c r="S138" s="19"/>
      <c r="T138" s="19"/>
      <c r="U138" s="19"/>
      <c r="V138" s="177" t="s">
        <v>259</v>
      </c>
      <c r="W138" s="178" t="s">
        <v>260</v>
      </c>
      <c r="Y138" s="197" t="s">
        <v>687</v>
      </c>
      <c r="Z138" s="196"/>
      <c r="AA138" s="210"/>
    </row>
    <row r="139" spans="3:27" s="18" customFormat="1" ht="15" customHeight="1">
      <c r="C139" s="217"/>
      <c r="Q139" s="228"/>
      <c r="R139" s="164"/>
      <c r="S139" s="19"/>
      <c r="T139" s="19"/>
      <c r="U139" s="19"/>
      <c r="V139" s="177" t="s">
        <v>259</v>
      </c>
      <c r="W139" s="229" t="s">
        <v>749</v>
      </c>
      <c r="Y139" s="197" t="s">
        <v>688</v>
      </c>
      <c r="Z139" s="196"/>
      <c r="AA139" s="210"/>
    </row>
    <row r="140" spans="3:27" s="18" customFormat="1" ht="15" customHeight="1">
      <c r="C140" s="217"/>
      <c r="Q140" s="228"/>
      <c r="R140" s="229"/>
      <c r="S140" s="19"/>
      <c r="T140" s="19"/>
      <c r="U140" s="19"/>
      <c r="V140" s="177" t="s">
        <v>259</v>
      </c>
      <c r="W140" s="178" t="s">
        <v>261</v>
      </c>
      <c r="Y140" s="197" t="s">
        <v>689</v>
      </c>
      <c r="Z140" s="196"/>
      <c r="AA140" s="210"/>
    </row>
    <row r="141" spans="3:27" s="18" customFormat="1" ht="15" customHeight="1">
      <c r="C141" s="217"/>
      <c r="Q141" s="228"/>
      <c r="R141" s="164"/>
      <c r="S141" s="19"/>
      <c r="T141" s="19"/>
      <c r="U141" s="19"/>
      <c r="V141" s="177" t="s">
        <v>259</v>
      </c>
      <c r="W141" s="178" t="s">
        <v>262</v>
      </c>
      <c r="Y141" s="197" t="s">
        <v>690</v>
      </c>
      <c r="Z141" s="196"/>
      <c r="AA141" s="210"/>
    </row>
    <row r="142" spans="3:27" s="18" customFormat="1" ht="15" customHeight="1">
      <c r="C142" s="217"/>
      <c r="Q142" s="228"/>
      <c r="R142" s="164"/>
      <c r="S142" s="19"/>
      <c r="T142" s="19"/>
      <c r="U142" s="19"/>
      <c r="V142" s="177" t="s">
        <v>259</v>
      </c>
      <c r="W142" s="178" t="s">
        <v>263</v>
      </c>
      <c r="Y142" s="197" t="s">
        <v>691</v>
      </c>
      <c r="Z142" s="196"/>
      <c r="AA142" s="214"/>
    </row>
    <row r="143" spans="3:27" s="18" customFormat="1" ht="15" customHeight="1">
      <c r="C143" s="217"/>
      <c r="Q143" s="228"/>
      <c r="R143" s="164"/>
      <c r="S143" s="19"/>
      <c r="T143" s="19"/>
      <c r="U143" s="19"/>
      <c r="V143" s="177" t="s">
        <v>259</v>
      </c>
      <c r="W143" s="178" t="s">
        <v>264</v>
      </c>
      <c r="Y143" s="197" t="s">
        <v>692</v>
      </c>
      <c r="Z143" s="196"/>
      <c r="AA143" s="214"/>
    </row>
    <row r="144" spans="3:27" s="18" customFormat="1" ht="15" customHeight="1">
      <c r="C144" s="217"/>
      <c r="Q144" s="228"/>
      <c r="R144" s="164"/>
      <c r="S144" s="19"/>
      <c r="T144" s="19"/>
      <c r="U144" s="19"/>
      <c r="V144" s="177" t="s">
        <v>259</v>
      </c>
      <c r="W144" s="178" t="s">
        <v>265</v>
      </c>
      <c r="Y144" s="197" t="s">
        <v>693</v>
      </c>
      <c r="Z144" s="196"/>
      <c r="AA144" s="214"/>
    </row>
    <row r="145" spans="3:27" s="18" customFormat="1" ht="15" customHeight="1">
      <c r="C145" s="217"/>
      <c r="Q145" s="228"/>
      <c r="R145" s="164"/>
      <c r="S145" s="19"/>
      <c r="T145" s="19"/>
      <c r="U145" s="19"/>
      <c r="V145" s="177" t="s">
        <v>259</v>
      </c>
      <c r="W145" s="178" t="s">
        <v>267</v>
      </c>
      <c r="Y145" s="197" t="s">
        <v>694</v>
      </c>
      <c r="Z145" s="196"/>
      <c r="AA145" s="214"/>
    </row>
    <row r="146" spans="3:27" s="18" customFormat="1" ht="15" customHeight="1">
      <c r="C146" s="218"/>
      <c r="Q146" s="228"/>
      <c r="R146" s="164"/>
      <c r="S146" s="19"/>
      <c r="T146" s="19"/>
      <c r="U146" s="19"/>
      <c r="V146" s="177" t="s">
        <v>259</v>
      </c>
      <c r="W146" s="178" t="s">
        <v>268</v>
      </c>
      <c r="Y146" s="197" t="s">
        <v>695</v>
      </c>
      <c r="Z146" s="196"/>
      <c r="AA146" s="214"/>
    </row>
    <row r="147" spans="3:27" s="18" customFormat="1" ht="15" customHeight="1">
      <c r="C147" s="218"/>
      <c r="Q147" s="228"/>
      <c r="R147" s="164"/>
      <c r="S147" s="19"/>
      <c r="T147" s="19"/>
      <c r="U147" s="19"/>
      <c r="V147" s="177" t="s">
        <v>259</v>
      </c>
      <c r="W147" s="178" t="s">
        <v>269</v>
      </c>
      <c r="Y147" s="197" t="s">
        <v>696</v>
      </c>
      <c r="Z147" s="196"/>
      <c r="AA147" s="214"/>
    </row>
    <row r="148" spans="3:27" s="18" customFormat="1" ht="15" customHeight="1">
      <c r="C148" s="218"/>
      <c r="Q148" s="228"/>
      <c r="R148" s="164"/>
      <c r="S148" s="19"/>
      <c r="T148" s="19"/>
      <c r="U148" s="19"/>
      <c r="V148" s="177" t="s">
        <v>259</v>
      </c>
      <c r="W148" s="229" t="s">
        <v>750</v>
      </c>
      <c r="Y148" s="197" t="s">
        <v>697</v>
      </c>
      <c r="Z148" s="196"/>
      <c r="AA148" s="214"/>
    </row>
    <row r="149" spans="3:27" s="18" customFormat="1" ht="15" customHeight="1">
      <c r="C149" s="218"/>
      <c r="Q149" s="228"/>
      <c r="R149" s="164"/>
      <c r="S149" s="19"/>
      <c r="T149" s="19"/>
      <c r="U149" s="19"/>
      <c r="V149" s="177" t="s">
        <v>259</v>
      </c>
      <c r="W149" s="178" t="s">
        <v>270</v>
      </c>
      <c r="Y149" s="197" t="s">
        <v>698</v>
      </c>
      <c r="Z149" s="196"/>
      <c r="AA149" s="214"/>
    </row>
    <row r="150" spans="3:27" s="18" customFormat="1" ht="15" customHeight="1">
      <c r="C150" s="218"/>
      <c r="Q150" s="228"/>
      <c r="R150" s="229"/>
      <c r="S150" s="19"/>
      <c r="T150" s="19"/>
      <c r="U150" s="19"/>
      <c r="V150" s="177" t="s">
        <v>259</v>
      </c>
      <c r="W150" s="178" t="s">
        <v>271</v>
      </c>
      <c r="Y150" s="197" t="s">
        <v>699</v>
      </c>
      <c r="Z150" s="196"/>
      <c r="AA150" s="214"/>
    </row>
    <row r="151" spans="3:27" s="18" customFormat="1" ht="15" customHeight="1">
      <c r="C151" s="217"/>
      <c r="Q151" s="228"/>
      <c r="R151" s="164"/>
      <c r="S151" s="19"/>
      <c r="T151" s="19"/>
      <c r="U151" s="19"/>
      <c r="V151" s="177" t="s">
        <v>259</v>
      </c>
      <c r="W151" s="178" t="s">
        <v>272</v>
      </c>
      <c r="Y151" s="197" t="s">
        <v>700</v>
      </c>
      <c r="Z151" s="196"/>
      <c r="AA151" s="214"/>
    </row>
    <row r="152" spans="3:27" s="18" customFormat="1" ht="15" customHeight="1">
      <c r="C152" s="217"/>
      <c r="Q152" s="228"/>
      <c r="R152" s="164"/>
      <c r="S152" s="19"/>
      <c r="T152" s="19"/>
      <c r="U152" s="19"/>
      <c r="V152" s="177" t="s">
        <v>259</v>
      </c>
      <c r="W152" s="178" t="s">
        <v>274</v>
      </c>
      <c r="Y152" s="197" t="s">
        <v>701</v>
      </c>
      <c r="Z152" s="196"/>
      <c r="AA152" s="214"/>
    </row>
    <row r="153" spans="3:27" s="18" customFormat="1" ht="15" customHeight="1">
      <c r="C153" s="217"/>
      <c r="Q153" s="228"/>
      <c r="R153" s="164"/>
      <c r="S153" s="19"/>
      <c r="T153" s="19"/>
      <c r="U153" s="19"/>
      <c r="V153" s="177" t="s">
        <v>259</v>
      </c>
      <c r="W153" s="178" t="s">
        <v>275</v>
      </c>
      <c r="Y153" s="197" t="s">
        <v>702</v>
      </c>
      <c r="Z153" s="196"/>
      <c r="AA153" s="214"/>
    </row>
    <row r="154" spans="3:27" s="18" customFormat="1" ht="15" customHeight="1">
      <c r="C154" s="185"/>
      <c r="Q154" s="228"/>
      <c r="R154" s="164"/>
      <c r="S154" s="19"/>
      <c r="T154" s="19"/>
      <c r="U154" s="19"/>
      <c r="V154" s="177" t="s">
        <v>259</v>
      </c>
      <c r="W154" s="178" t="s">
        <v>277</v>
      </c>
      <c r="Y154" s="197" t="s">
        <v>703</v>
      </c>
      <c r="Z154" s="196"/>
      <c r="AA154" s="214"/>
    </row>
    <row r="155" spans="3:27" s="18" customFormat="1" ht="15" customHeight="1">
      <c r="C155" s="217"/>
      <c r="Q155" s="228"/>
      <c r="R155" s="164"/>
      <c r="S155" s="19"/>
      <c r="T155" s="19"/>
      <c r="U155" s="19"/>
      <c r="V155" s="177" t="s">
        <v>259</v>
      </c>
      <c r="W155" s="178" t="s">
        <v>278</v>
      </c>
      <c r="Y155" s="197" t="s">
        <v>704</v>
      </c>
      <c r="Z155" s="196"/>
      <c r="AA155" s="214"/>
    </row>
    <row r="156" spans="3:27" s="18" customFormat="1" ht="15" customHeight="1">
      <c r="C156" s="217"/>
      <c r="Q156" s="228"/>
      <c r="R156" s="164"/>
      <c r="S156" s="19"/>
      <c r="T156" s="19"/>
      <c r="U156" s="19"/>
      <c r="V156" s="177" t="s">
        <v>259</v>
      </c>
      <c r="W156" s="178" t="s">
        <v>279</v>
      </c>
      <c r="Y156" s="197" t="s">
        <v>705</v>
      </c>
      <c r="Z156" s="196"/>
      <c r="AA156" s="214"/>
    </row>
    <row r="157" spans="3:27" s="18" customFormat="1" ht="15" customHeight="1">
      <c r="C157" s="217"/>
      <c r="Q157" s="228"/>
      <c r="R157" s="164"/>
      <c r="S157" s="19"/>
      <c r="T157" s="19"/>
      <c r="U157" s="19"/>
      <c r="V157" s="177" t="s">
        <v>259</v>
      </c>
      <c r="W157" s="178" t="s">
        <v>280</v>
      </c>
      <c r="Y157" s="197" t="s">
        <v>706</v>
      </c>
      <c r="Z157" s="196"/>
      <c r="AA157" s="214"/>
    </row>
    <row r="158" spans="3:27" s="18" customFormat="1" ht="15" customHeight="1">
      <c r="C158" s="217"/>
      <c r="Q158" s="228"/>
      <c r="R158" s="164"/>
      <c r="S158" s="19"/>
      <c r="T158" s="19"/>
      <c r="U158" s="19"/>
      <c r="V158" s="177" t="s">
        <v>259</v>
      </c>
      <c r="W158" s="178" t="s">
        <v>281</v>
      </c>
      <c r="Y158" s="197" t="s">
        <v>707</v>
      </c>
      <c r="Z158" s="196"/>
      <c r="AA158" s="214"/>
    </row>
    <row r="159" spans="3:27" s="18" customFormat="1" ht="15" customHeight="1">
      <c r="C159" s="217"/>
      <c r="Q159" s="228"/>
      <c r="R159" s="164"/>
      <c r="S159" s="19"/>
      <c r="T159" s="19"/>
      <c r="U159" s="19"/>
      <c r="V159" s="177" t="s">
        <v>259</v>
      </c>
      <c r="W159" s="178" t="s">
        <v>282</v>
      </c>
      <c r="Y159" s="197" t="s">
        <v>708</v>
      </c>
      <c r="Z159" s="196"/>
      <c r="AA159" s="214"/>
    </row>
    <row r="160" spans="3:27" s="18" customFormat="1" ht="15" customHeight="1">
      <c r="C160" s="217"/>
      <c r="Q160" s="228"/>
      <c r="R160" s="164"/>
      <c r="S160" s="19"/>
      <c r="T160" s="19"/>
      <c r="U160" s="19"/>
      <c r="V160" s="177" t="s">
        <v>259</v>
      </c>
      <c r="W160" s="178" t="s">
        <v>283</v>
      </c>
      <c r="Y160" s="197" t="s">
        <v>709</v>
      </c>
      <c r="Z160" s="196"/>
      <c r="AA160" s="214"/>
    </row>
    <row r="161" spans="3:27" s="18" customFormat="1" ht="15" customHeight="1">
      <c r="C161" s="217"/>
      <c r="Q161" s="228"/>
      <c r="R161" s="164"/>
      <c r="S161" s="19"/>
      <c r="T161" s="19"/>
      <c r="U161" s="19"/>
      <c r="V161" s="177" t="s">
        <v>259</v>
      </c>
      <c r="W161" s="178" t="s">
        <v>284</v>
      </c>
      <c r="Y161" s="197" t="s">
        <v>710</v>
      </c>
      <c r="Z161" s="196"/>
      <c r="AA161" s="214"/>
    </row>
    <row r="162" spans="3:27" s="18" customFormat="1" ht="15" customHeight="1">
      <c r="C162" s="185"/>
      <c r="Q162" s="228"/>
      <c r="R162" s="164"/>
      <c r="S162" s="19"/>
      <c r="T162" s="19"/>
      <c r="U162" s="19"/>
      <c r="V162" s="177" t="s">
        <v>259</v>
      </c>
      <c r="W162" s="178" t="s">
        <v>285</v>
      </c>
      <c r="Y162" s="197" t="s">
        <v>711</v>
      </c>
      <c r="Z162" s="196"/>
      <c r="AA162" s="214"/>
    </row>
    <row r="163" spans="3:27" s="18" customFormat="1" ht="15" customHeight="1">
      <c r="C163" s="217"/>
      <c r="Q163" s="228"/>
      <c r="R163" s="164"/>
      <c r="S163" s="19"/>
      <c r="T163" s="19"/>
      <c r="U163" s="19"/>
      <c r="V163" s="177" t="s">
        <v>259</v>
      </c>
      <c r="W163" s="178" t="s">
        <v>286</v>
      </c>
      <c r="Y163" s="197" t="s">
        <v>712</v>
      </c>
      <c r="Z163" s="196"/>
      <c r="AA163" s="214"/>
    </row>
    <row r="164" spans="3:27" s="18" customFormat="1" ht="15" customHeight="1">
      <c r="C164" s="186"/>
      <c r="Q164" s="228"/>
      <c r="R164" s="164"/>
      <c r="S164" s="19"/>
      <c r="T164" s="19"/>
      <c r="U164" s="19"/>
      <c r="V164" s="177" t="s">
        <v>259</v>
      </c>
      <c r="W164" s="178" t="s">
        <v>287</v>
      </c>
      <c r="Y164" s="197" t="s">
        <v>713</v>
      </c>
      <c r="Z164" s="196"/>
      <c r="AA164" s="214"/>
    </row>
    <row r="165" spans="3:27" s="18" customFormat="1" ht="15" customHeight="1">
      <c r="C165" s="217"/>
      <c r="Q165" s="228"/>
      <c r="R165" s="164"/>
      <c r="S165" s="19"/>
      <c r="T165" s="19"/>
      <c r="U165" s="19"/>
      <c r="V165" s="177"/>
      <c r="W165" s="178" t="s">
        <v>587</v>
      </c>
      <c r="Y165" s="197" t="s">
        <v>714</v>
      </c>
      <c r="Z165" s="196"/>
      <c r="AA165" s="214"/>
    </row>
    <row r="166" spans="3:27" s="18" customFormat="1" ht="15" customHeight="1">
      <c r="C166" s="218"/>
      <c r="Q166" s="228"/>
      <c r="R166" s="164"/>
      <c r="S166" s="19"/>
      <c r="T166" s="19"/>
      <c r="U166" s="19"/>
      <c r="V166" s="177" t="s">
        <v>288</v>
      </c>
      <c r="W166" s="178" t="s">
        <v>289</v>
      </c>
      <c r="Y166" s="197" t="s">
        <v>715</v>
      </c>
      <c r="Z166" s="196"/>
      <c r="AA166" s="214"/>
    </row>
    <row r="167" spans="3:27" s="18" customFormat="1" ht="15" customHeight="1">
      <c r="C167" s="218"/>
      <c r="Q167" s="228"/>
      <c r="R167" s="164"/>
      <c r="S167" s="19"/>
      <c r="T167" s="19"/>
      <c r="U167" s="19"/>
      <c r="V167" s="177" t="s">
        <v>288</v>
      </c>
      <c r="W167" s="178" t="s">
        <v>290</v>
      </c>
      <c r="Y167" s="197" t="s">
        <v>716</v>
      </c>
      <c r="Z167" s="196"/>
      <c r="AA167" s="214"/>
    </row>
    <row r="168" spans="3:27" s="18" customFormat="1" ht="15" customHeight="1">
      <c r="C168" s="218"/>
      <c r="Q168" s="228"/>
      <c r="R168" s="164"/>
      <c r="S168" s="19"/>
      <c r="T168" s="19"/>
      <c r="U168" s="19"/>
      <c r="V168" s="177" t="s">
        <v>288</v>
      </c>
      <c r="W168" s="178" t="s">
        <v>291</v>
      </c>
      <c r="Y168" s="197" t="s">
        <v>717</v>
      </c>
      <c r="Z168" s="196"/>
      <c r="AA168" s="214"/>
    </row>
    <row r="169" spans="3:27" s="18" customFormat="1" ht="15" customHeight="1">
      <c r="C169" s="218"/>
      <c r="Q169" s="228"/>
      <c r="R169" s="164"/>
      <c r="S169" s="19"/>
      <c r="T169" s="19"/>
      <c r="U169" s="19"/>
      <c r="V169" s="177" t="s">
        <v>288</v>
      </c>
      <c r="W169" s="178" t="s">
        <v>606</v>
      </c>
      <c r="Y169" s="197" t="s">
        <v>718</v>
      </c>
      <c r="Z169" s="196"/>
      <c r="AA169" s="214"/>
    </row>
    <row r="170" spans="3:27" s="18" customFormat="1" ht="15" customHeight="1">
      <c r="C170" s="217"/>
      <c r="Q170" s="228"/>
      <c r="R170" s="164"/>
      <c r="S170" s="19"/>
      <c r="T170" s="19"/>
      <c r="U170" s="19"/>
      <c r="V170" s="177" t="s">
        <v>288</v>
      </c>
      <c r="W170" s="178" t="s">
        <v>294</v>
      </c>
      <c r="Y170" s="197" t="s">
        <v>719</v>
      </c>
      <c r="Z170" s="196"/>
      <c r="AA170" s="214"/>
    </row>
    <row r="171" spans="3:27" s="18" customFormat="1" ht="15" customHeight="1">
      <c r="C171" s="185"/>
      <c r="Q171" s="228"/>
      <c r="R171" s="164"/>
      <c r="S171" s="19"/>
      <c r="T171" s="19"/>
      <c r="U171" s="19"/>
      <c r="V171" s="177" t="s">
        <v>288</v>
      </c>
      <c r="W171" s="178" t="s">
        <v>295</v>
      </c>
      <c r="Y171" s="197" t="s">
        <v>720</v>
      </c>
      <c r="Z171" s="196"/>
      <c r="AA171" s="214"/>
    </row>
    <row r="172" spans="3:27" s="18" customFormat="1" ht="15" customHeight="1">
      <c r="C172" s="186"/>
      <c r="Q172" s="228"/>
      <c r="R172" s="164"/>
      <c r="S172" s="19"/>
      <c r="T172" s="19"/>
      <c r="U172" s="19"/>
      <c r="V172" s="177"/>
      <c r="W172" s="178" t="s">
        <v>587</v>
      </c>
      <c r="Y172" s="197" t="s">
        <v>721</v>
      </c>
      <c r="Z172" s="196"/>
      <c r="AA172" s="214"/>
    </row>
    <row r="173" spans="3:27" s="18" customFormat="1" ht="15" customHeight="1">
      <c r="C173" s="186"/>
      <c r="Q173" s="228"/>
      <c r="R173" s="164"/>
      <c r="S173" s="19"/>
      <c r="T173" s="19"/>
      <c r="U173" s="19"/>
      <c r="V173" s="177" t="s">
        <v>296</v>
      </c>
      <c r="W173" s="178" t="s">
        <v>297</v>
      </c>
      <c r="Y173" s="197" t="s">
        <v>722</v>
      </c>
      <c r="Z173" s="196"/>
      <c r="AA173" s="214"/>
    </row>
    <row r="174" spans="3:27" s="18" customFormat="1" ht="15" customHeight="1">
      <c r="C174" s="186"/>
      <c r="Q174" s="228"/>
      <c r="R174" s="164"/>
      <c r="S174" s="19"/>
      <c r="T174" s="19"/>
      <c r="U174" s="19"/>
      <c r="V174" s="177" t="s">
        <v>296</v>
      </c>
      <c r="W174" s="178" t="s">
        <v>298</v>
      </c>
      <c r="Y174" s="197" t="s">
        <v>723</v>
      </c>
      <c r="Z174" s="196"/>
      <c r="AA174" s="214"/>
    </row>
    <row r="175" spans="3:27" s="18" customFormat="1" ht="15" customHeight="1">
      <c r="C175" s="186"/>
      <c r="Q175" s="228"/>
      <c r="R175" s="165"/>
      <c r="S175" s="19"/>
      <c r="T175" s="19"/>
      <c r="U175" s="19"/>
      <c r="V175" s="177" t="s">
        <v>296</v>
      </c>
      <c r="W175" s="178" t="s">
        <v>299</v>
      </c>
      <c r="Y175" s="197" t="s">
        <v>724</v>
      </c>
      <c r="Z175" s="196"/>
      <c r="AA175" s="214"/>
    </row>
    <row r="176" spans="3:27" s="18" customFormat="1" ht="15" customHeight="1">
      <c r="C176" s="186"/>
      <c r="Q176" s="228"/>
      <c r="R176" s="164"/>
      <c r="S176" s="19"/>
      <c r="T176" s="19"/>
      <c r="U176" s="19"/>
      <c r="V176" s="177" t="s">
        <v>296</v>
      </c>
      <c r="W176" s="178" t="s">
        <v>300</v>
      </c>
      <c r="Y176" s="197" t="s">
        <v>725</v>
      </c>
      <c r="Z176" s="196"/>
      <c r="AA176" s="214"/>
    </row>
    <row r="177" spans="3:27" s="18" customFormat="1" ht="15" customHeight="1">
      <c r="C177" s="187"/>
      <c r="Q177" s="228"/>
      <c r="R177" s="229"/>
      <c r="S177" s="19"/>
      <c r="T177" s="19"/>
      <c r="U177" s="19"/>
      <c r="V177" s="177" t="s">
        <v>296</v>
      </c>
      <c r="W177" s="178" t="s">
        <v>301</v>
      </c>
      <c r="Y177" s="197" t="s">
        <v>726</v>
      </c>
      <c r="Z177" s="196"/>
      <c r="AA177" s="214"/>
    </row>
    <row r="178" spans="3:27" s="18" customFormat="1" ht="15" customHeight="1">
      <c r="C178" s="187"/>
      <c r="Q178" s="228"/>
      <c r="R178" s="164"/>
      <c r="S178" s="19"/>
      <c r="T178" s="19"/>
      <c r="U178" s="19"/>
      <c r="V178" s="177"/>
      <c r="W178" s="178" t="s">
        <v>587</v>
      </c>
      <c r="Y178" s="197" t="s">
        <v>727</v>
      </c>
      <c r="Z178" s="186"/>
      <c r="AA178" s="214"/>
    </row>
    <row r="179" spans="3:27" s="18" customFormat="1" ht="15" customHeight="1">
      <c r="C179" s="186"/>
      <c r="R179" s="164"/>
      <c r="S179" s="19"/>
      <c r="T179" s="19"/>
      <c r="U179" s="19"/>
      <c r="V179" s="177" t="s">
        <v>303</v>
      </c>
      <c r="W179" s="229" t="s">
        <v>752</v>
      </c>
      <c r="Y179" s="191" t="s">
        <v>736</v>
      </c>
      <c r="Z179" s="186"/>
      <c r="AA179" s="214"/>
    </row>
    <row r="180" spans="3:27" s="18" customFormat="1" ht="15" customHeight="1">
      <c r="C180" s="186"/>
      <c r="Q180" s="228"/>
      <c r="R180" s="164"/>
      <c r="S180" s="19"/>
      <c r="T180" s="19"/>
      <c r="U180" s="19"/>
      <c r="V180" s="177" t="s">
        <v>303</v>
      </c>
      <c r="W180" s="178" t="s">
        <v>304</v>
      </c>
      <c r="Y180" s="191"/>
      <c r="Z180" s="186"/>
      <c r="AA180" s="214"/>
    </row>
    <row r="181" spans="3:27" s="18" customFormat="1" ht="15" customHeight="1">
      <c r="C181" s="187"/>
      <c r="Q181" s="228"/>
      <c r="R181" s="164"/>
      <c r="S181" s="19"/>
      <c r="T181" s="19"/>
      <c r="U181" s="19"/>
      <c r="V181" s="177" t="s">
        <v>303</v>
      </c>
      <c r="W181" s="178" t="s">
        <v>306</v>
      </c>
      <c r="Z181" s="196"/>
      <c r="AA181" s="214"/>
    </row>
    <row r="182" spans="3:27" s="18" customFormat="1" ht="15" customHeight="1">
      <c r="C182" s="186"/>
      <c r="Q182" s="228"/>
      <c r="R182" s="164"/>
      <c r="S182" s="19"/>
      <c r="T182" s="19"/>
      <c r="U182" s="19"/>
      <c r="V182" s="177" t="s">
        <v>303</v>
      </c>
      <c r="W182" s="178" t="s">
        <v>307</v>
      </c>
      <c r="Y182" s="198" t="s">
        <v>735</v>
      </c>
      <c r="Z182" s="196"/>
      <c r="AA182" s="214"/>
    </row>
    <row r="183" spans="3:27" s="18" customFormat="1" ht="15" customHeight="1">
      <c r="C183" s="186"/>
      <c r="Q183" s="228"/>
      <c r="R183" s="164"/>
      <c r="S183" s="19"/>
      <c r="T183" s="19"/>
      <c r="U183" s="19"/>
      <c r="V183" s="177" t="s">
        <v>303</v>
      </c>
      <c r="W183" s="178" t="s">
        <v>592</v>
      </c>
      <c r="Y183" s="198" t="s">
        <v>728</v>
      </c>
      <c r="Z183" s="196"/>
      <c r="AA183" s="214"/>
    </row>
    <row r="184" spans="3:27" s="18" customFormat="1" ht="15" customHeight="1">
      <c r="C184" s="186"/>
      <c r="Q184" s="228"/>
      <c r="R184" s="164"/>
      <c r="S184" s="19"/>
      <c r="T184" s="19"/>
      <c r="U184" s="19"/>
      <c r="V184" s="177"/>
      <c r="W184" s="178" t="s">
        <v>587</v>
      </c>
      <c r="Y184" s="198" t="s">
        <v>729</v>
      </c>
      <c r="Z184" s="196"/>
      <c r="AA184" s="214"/>
    </row>
    <row r="185" spans="3:27" s="18" customFormat="1" ht="15" customHeight="1">
      <c r="C185" s="186"/>
      <c r="Q185" s="228"/>
      <c r="R185" s="164"/>
      <c r="S185" s="19"/>
      <c r="T185" s="19"/>
      <c r="U185" s="19"/>
      <c r="V185" s="177" t="s">
        <v>308</v>
      </c>
      <c r="W185" s="178" t="s">
        <v>309</v>
      </c>
      <c r="Y185" s="198" t="s">
        <v>730</v>
      </c>
      <c r="Z185" s="196"/>
      <c r="AA185" s="214"/>
    </row>
    <row r="186" spans="18:27" s="18" customFormat="1" ht="15" customHeight="1">
      <c r="R186" s="164"/>
      <c r="S186" s="19"/>
      <c r="T186" s="19"/>
      <c r="U186" s="19"/>
      <c r="V186" s="177" t="s">
        <v>308</v>
      </c>
      <c r="W186" s="178" t="s">
        <v>311</v>
      </c>
      <c r="Y186" s="198" t="s">
        <v>731</v>
      </c>
      <c r="Z186" s="196"/>
      <c r="AA186" s="214"/>
    </row>
    <row r="187" spans="17:27" s="18" customFormat="1" ht="15" customHeight="1">
      <c r="Q187" s="228"/>
      <c r="R187" s="229"/>
      <c r="S187" s="19"/>
      <c r="T187" s="19"/>
      <c r="U187" s="19"/>
      <c r="V187" s="177" t="s">
        <v>308</v>
      </c>
      <c r="W187" s="178" t="s">
        <v>312</v>
      </c>
      <c r="Y187" s="198" t="s">
        <v>732</v>
      </c>
      <c r="Z187" s="196"/>
      <c r="AA187" s="214"/>
    </row>
    <row r="188" spans="17:27" s="18" customFormat="1" ht="15" customHeight="1">
      <c r="Q188" s="228"/>
      <c r="R188" s="164"/>
      <c r="S188" s="19"/>
      <c r="T188" s="19"/>
      <c r="U188" s="19"/>
      <c r="V188" s="177" t="s">
        <v>308</v>
      </c>
      <c r="W188" s="178" t="s">
        <v>313</v>
      </c>
      <c r="Y188" s="198" t="s">
        <v>733</v>
      </c>
      <c r="Z188" s="196"/>
      <c r="AA188" s="214"/>
    </row>
    <row r="189" spans="17:27" s="18" customFormat="1" ht="15" customHeight="1">
      <c r="Q189" s="228"/>
      <c r="R189" s="164"/>
      <c r="S189" s="19"/>
      <c r="T189" s="19"/>
      <c r="U189" s="19"/>
      <c r="V189" s="177" t="s">
        <v>308</v>
      </c>
      <c r="W189" s="178" t="s">
        <v>597</v>
      </c>
      <c r="Y189" s="198" t="s">
        <v>734</v>
      </c>
      <c r="AA189" s="214"/>
    </row>
    <row r="190" spans="17:27" s="18" customFormat="1" ht="15" customHeight="1">
      <c r="Q190" s="228"/>
      <c r="R190" s="164"/>
      <c r="S190" s="19"/>
      <c r="T190" s="19"/>
      <c r="U190" s="19"/>
      <c r="V190" s="177" t="s">
        <v>308</v>
      </c>
      <c r="W190" s="178" t="s">
        <v>315</v>
      </c>
      <c r="Y190" s="191" t="s">
        <v>737</v>
      </c>
      <c r="AA190" s="214"/>
    </row>
    <row r="191" spans="17:27" s="18" customFormat="1" ht="15" customHeight="1">
      <c r="Q191" s="163"/>
      <c r="R191" s="164"/>
      <c r="S191" s="19"/>
      <c r="T191" s="19"/>
      <c r="U191" s="19"/>
      <c r="V191" s="177" t="s">
        <v>308</v>
      </c>
      <c r="W191" s="178" t="s">
        <v>316</v>
      </c>
      <c r="AA191" s="214"/>
    </row>
    <row r="192" spans="17:27" s="18" customFormat="1" ht="15" customHeight="1">
      <c r="Q192" s="163"/>
      <c r="R192" s="164"/>
      <c r="S192" s="19"/>
      <c r="T192" s="19"/>
      <c r="U192" s="19"/>
      <c r="V192" s="177"/>
      <c r="W192" s="178" t="s">
        <v>587</v>
      </c>
      <c r="AA192" s="214"/>
    </row>
    <row r="193" spans="17:27" s="18" customFormat="1" ht="15" customHeight="1">
      <c r="Q193" s="163"/>
      <c r="R193" s="164"/>
      <c r="S193" s="19"/>
      <c r="T193" s="19"/>
      <c r="U193" s="19"/>
      <c r="V193" s="177" t="s">
        <v>317</v>
      </c>
      <c r="W193" s="178" t="s">
        <v>318</v>
      </c>
      <c r="AA193" s="214"/>
    </row>
    <row r="194" spans="17:27" s="18" customFormat="1" ht="15" customHeight="1">
      <c r="Q194" s="163"/>
      <c r="R194" s="164"/>
      <c r="S194" s="19"/>
      <c r="T194" s="19"/>
      <c r="U194" s="19"/>
      <c r="V194" s="177" t="s">
        <v>317</v>
      </c>
      <c r="W194" s="178" t="s">
        <v>319</v>
      </c>
      <c r="Y194" s="193"/>
      <c r="AA194" s="214"/>
    </row>
    <row r="195" spans="17:27" s="18" customFormat="1" ht="15" customHeight="1">
      <c r="Q195" s="163"/>
      <c r="R195" s="164"/>
      <c r="S195" s="19"/>
      <c r="T195" s="19"/>
      <c r="U195" s="19"/>
      <c r="V195" s="177"/>
      <c r="W195" s="178" t="s">
        <v>587</v>
      </c>
      <c r="Y195" s="193"/>
      <c r="AA195" s="214"/>
    </row>
    <row r="196" spans="17:27" s="18" customFormat="1" ht="15" customHeight="1">
      <c r="Q196" s="163"/>
      <c r="R196" s="164"/>
      <c r="S196" s="19"/>
      <c r="T196" s="19"/>
      <c r="U196" s="19"/>
      <c r="V196" s="177" t="s">
        <v>320</v>
      </c>
      <c r="W196" s="178" t="s">
        <v>321</v>
      </c>
      <c r="Y196" s="193"/>
      <c r="AA196" s="214"/>
    </row>
    <row r="197" spans="17:27" s="18" customFormat="1" ht="15" customHeight="1">
      <c r="Q197" s="163"/>
      <c r="R197" s="164"/>
      <c r="S197" s="19"/>
      <c r="T197" s="19"/>
      <c r="U197" s="19"/>
      <c r="V197" s="177" t="s">
        <v>320</v>
      </c>
      <c r="W197" s="178" t="s">
        <v>322</v>
      </c>
      <c r="Y197" s="193"/>
      <c r="AA197" s="214"/>
    </row>
    <row r="198" spans="17:27" s="18" customFormat="1" ht="15" customHeight="1">
      <c r="Q198" s="163"/>
      <c r="R198" s="164"/>
      <c r="S198" s="19"/>
      <c r="T198" s="19"/>
      <c r="U198" s="19"/>
      <c r="V198" s="177"/>
      <c r="W198" s="178" t="s">
        <v>587</v>
      </c>
      <c r="Y198" s="193"/>
      <c r="AA198" s="214"/>
    </row>
    <row r="199" spans="17:27" s="18" customFormat="1" ht="15" customHeight="1">
      <c r="Q199" s="163"/>
      <c r="R199" s="164"/>
      <c r="S199" s="19"/>
      <c r="T199" s="19"/>
      <c r="U199" s="19"/>
      <c r="V199" s="177" t="s">
        <v>323</v>
      </c>
      <c r="W199" s="178" t="s">
        <v>324</v>
      </c>
      <c r="Y199" s="193"/>
      <c r="AA199" s="214"/>
    </row>
    <row r="200" spans="17:27" s="18" customFormat="1" ht="15" customHeight="1">
      <c r="Q200" s="163"/>
      <c r="R200" s="164"/>
      <c r="S200" s="19"/>
      <c r="T200" s="19"/>
      <c r="U200" s="19"/>
      <c r="V200" s="177" t="s">
        <v>323</v>
      </c>
      <c r="W200" s="178" t="s">
        <v>325</v>
      </c>
      <c r="Y200" s="193"/>
      <c r="AA200" s="214"/>
    </row>
    <row r="201" spans="17:27" s="18" customFormat="1" ht="15" customHeight="1">
      <c r="Q201" s="163"/>
      <c r="R201" s="164"/>
      <c r="S201" s="19"/>
      <c r="T201" s="19"/>
      <c r="U201" s="19"/>
      <c r="V201" s="177" t="s">
        <v>323</v>
      </c>
      <c r="W201" s="178" t="s">
        <v>326</v>
      </c>
      <c r="Y201" s="193"/>
      <c r="AA201" s="214"/>
    </row>
    <row r="202" spans="17:27" s="18" customFormat="1" ht="15" customHeight="1">
      <c r="Q202" s="163"/>
      <c r="R202" s="164"/>
      <c r="S202" s="19"/>
      <c r="T202" s="19"/>
      <c r="U202" s="19"/>
      <c r="V202" s="177" t="s">
        <v>323</v>
      </c>
      <c r="W202" s="178" t="s">
        <v>327</v>
      </c>
      <c r="Y202" s="193"/>
      <c r="AA202" s="214"/>
    </row>
    <row r="203" spans="17:27" s="18" customFormat="1" ht="15" customHeight="1">
      <c r="Q203" s="163"/>
      <c r="R203" s="164"/>
      <c r="S203" s="19"/>
      <c r="T203" s="19"/>
      <c r="U203" s="19"/>
      <c r="V203" s="177"/>
      <c r="W203" s="178" t="s">
        <v>587</v>
      </c>
      <c r="Y203" s="193"/>
      <c r="AA203" s="214"/>
    </row>
    <row r="204" spans="17:27" s="18" customFormat="1" ht="15" customHeight="1">
      <c r="Q204" s="163"/>
      <c r="R204" s="164"/>
      <c r="S204" s="19"/>
      <c r="T204" s="19"/>
      <c r="U204" s="19"/>
      <c r="V204" s="177" t="s">
        <v>328</v>
      </c>
      <c r="W204" s="178" t="s">
        <v>329</v>
      </c>
      <c r="Y204" s="193"/>
      <c r="AA204" s="214"/>
    </row>
    <row r="205" spans="17:27" s="18" customFormat="1" ht="15" customHeight="1">
      <c r="Q205" s="163"/>
      <c r="R205" s="164"/>
      <c r="S205" s="19"/>
      <c r="T205" s="19"/>
      <c r="U205" s="19"/>
      <c r="V205" s="177" t="s">
        <v>328</v>
      </c>
      <c r="W205" s="178" t="s">
        <v>330</v>
      </c>
      <c r="Y205" s="193"/>
      <c r="AA205" s="214"/>
    </row>
    <row r="206" spans="17:27" s="18" customFormat="1" ht="15" customHeight="1">
      <c r="Q206" s="163"/>
      <c r="R206" s="164"/>
      <c r="S206" s="19"/>
      <c r="T206" s="19"/>
      <c r="U206" s="19"/>
      <c r="V206" s="177" t="s">
        <v>328</v>
      </c>
      <c r="W206" s="178" t="s">
        <v>598</v>
      </c>
      <c r="Y206" s="193"/>
      <c r="AA206" s="214"/>
    </row>
    <row r="207" spans="17:27" s="18" customFormat="1" ht="15" customHeight="1">
      <c r="Q207" s="163"/>
      <c r="R207" s="164"/>
      <c r="S207" s="19"/>
      <c r="T207" s="19"/>
      <c r="U207" s="19"/>
      <c r="V207" s="177" t="s">
        <v>328</v>
      </c>
      <c r="W207" s="178" t="s">
        <v>331</v>
      </c>
      <c r="Y207" s="193"/>
      <c r="AA207" s="214"/>
    </row>
    <row r="208" spans="17:27" s="18" customFormat="1" ht="15" customHeight="1">
      <c r="Q208" s="163"/>
      <c r="R208" s="164"/>
      <c r="S208" s="19"/>
      <c r="T208" s="19"/>
      <c r="U208" s="19"/>
      <c r="V208" s="177" t="s">
        <v>328</v>
      </c>
      <c r="W208" s="178" t="s">
        <v>332</v>
      </c>
      <c r="Y208" s="193"/>
      <c r="AA208" s="214"/>
    </row>
    <row r="209" spans="17:27" s="18" customFormat="1" ht="15" customHeight="1">
      <c r="Q209" s="163"/>
      <c r="R209" s="164"/>
      <c r="S209" s="19"/>
      <c r="T209" s="19"/>
      <c r="U209" s="19"/>
      <c r="V209" s="177"/>
      <c r="W209" s="178" t="s">
        <v>587</v>
      </c>
      <c r="Y209" s="193"/>
      <c r="AA209" s="214"/>
    </row>
    <row r="210" spans="17:27" s="18" customFormat="1" ht="15" customHeight="1">
      <c r="Q210" s="163"/>
      <c r="R210" s="164"/>
      <c r="S210" s="19"/>
      <c r="T210" s="19"/>
      <c r="U210" s="19"/>
      <c r="V210" s="177" t="s">
        <v>333</v>
      </c>
      <c r="W210" s="178" t="s">
        <v>334</v>
      </c>
      <c r="Y210" s="193"/>
      <c r="AA210" s="214"/>
    </row>
    <row r="211" spans="17:27" s="18" customFormat="1" ht="15" customHeight="1">
      <c r="Q211" s="163"/>
      <c r="R211" s="164"/>
      <c r="S211" s="19"/>
      <c r="T211" s="19"/>
      <c r="U211" s="19"/>
      <c r="V211" s="177" t="s">
        <v>333</v>
      </c>
      <c r="W211" s="178" t="s">
        <v>335</v>
      </c>
      <c r="Y211" s="193"/>
      <c r="AA211" s="214"/>
    </row>
    <row r="212" spans="17:27" s="18" customFormat="1" ht="15" customHeight="1">
      <c r="Q212" s="163"/>
      <c r="R212" s="164"/>
      <c r="S212" s="19"/>
      <c r="T212" s="19"/>
      <c r="U212" s="19"/>
      <c r="V212" s="177" t="s">
        <v>333</v>
      </c>
      <c r="W212" s="178" t="s">
        <v>593</v>
      </c>
      <c r="Y212" s="193"/>
      <c r="AA212" s="214"/>
    </row>
    <row r="213" spans="17:27" s="18" customFormat="1" ht="15" customHeight="1">
      <c r="Q213" s="163"/>
      <c r="R213" s="164"/>
      <c r="S213" s="19"/>
      <c r="T213" s="19"/>
      <c r="U213" s="19"/>
      <c r="V213" s="177" t="s">
        <v>333</v>
      </c>
      <c r="W213" s="178" t="s">
        <v>336</v>
      </c>
      <c r="Y213" s="193"/>
      <c r="AA213" s="214"/>
    </row>
    <row r="214" spans="17:27" s="18" customFormat="1" ht="15" customHeight="1">
      <c r="Q214" s="163"/>
      <c r="R214" s="164"/>
      <c r="S214" s="19"/>
      <c r="T214" s="19"/>
      <c r="U214" s="19"/>
      <c r="V214" s="177"/>
      <c r="W214" s="178" t="s">
        <v>587</v>
      </c>
      <c r="Y214" s="193"/>
      <c r="AA214" s="214"/>
    </row>
    <row r="215" spans="17:27" s="18" customFormat="1" ht="15" customHeight="1">
      <c r="Q215" s="163"/>
      <c r="R215" s="164"/>
      <c r="S215" s="19"/>
      <c r="T215" s="19"/>
      <c r="U215" s="19"/>
      <c r="V215" s="177" t="s">
        <v>337</v>
      </c>
      <c r="W215" s="229" t="s">
        <v>753</v>
      </c>
      <c r="Y215" s="193"/>
      <c r="AA215" s="214"/>
    </row>
    <row r="216" spans="17:27" s="18" customFormat="1" ht="15" customHeight="1">
      <c r="Q216" s="163"/>
      <c r="R216" s="164"/>
      <c r="S216" s="19"/>
      <c r="T216" s="19"/>
      <c r="U216" s="19"/>
      <c r="V216" s="177" t="s">
        <v>337</v>
      </c>
      <c r="W216" s="178" t="s">
        <v>338</v>
      </c>
      <c r="Y216" s="193"/>
      <c r="AA216" s="214"/>
    </row>
    <row r="217" spans="17:27" s="18" customFormat="1" ht="15" customHeight="1">
      <c r="Q217" s="163"/>
      <c r="R217" s="164"/>
      <c r="S217" s="19"/>
      <c r="T217" s="19"/>
      <c r="U217" s="19"/>
      <c r="V217" s="177" t="s">
        <v>337</v>
      </c>
      <c r="W217" s="178" t="s">
        <v>339</v>
      </c>
      <c r="Y217" s="193"/>
      <c r="AA217" s="214"/>
    </row>
    <row r="218" spans="17:27" s="18" customFormat="1" ht="15" customHeight="1">
      <c r="Q218" s="163"/>
      <c r="R218" s="164"/>
      <c r="S218" s="19"/>
      <c r="T218" s="19"/>
      <c r="U218" s="19"/>
      <c r="V218" s="177" t="s">
        <v>337</v>
      </c>
      <c r="W218" s="178" t="s">
        <v>340</v>
      </c>
      <c r="Y218" s="193"/>
      <c r="AA218" s="214"/>
    </row>
    <row r="219" spans="17:27" s="18" customFormat="1" ht="15" customHeight="1">
      <c r="Q219" s="163"/>
      <c r="R219" s="164"/>
      <c r="S219" s="19"/>
      <c r="T219" s="19"/>
      <c r="U219" s="19"/>
      <c r="V219" s="177" t="s">
        <v>337</v>
      </c>
      <c r="W219" s="178" t="s">
        <v>341</v>
      </c>
      <c r="Y219" s="193"/>
      <c r="AA219" s="214"/>
    </row>
    <row r="220" spans="17:27" s="18" customFormat="1" ht="15" customHeight="1">
      <c r="Q220" s="163"/>
      <c r="R220" s="164"/>
      <c r="S220" s="19"/>
      <c r="T220" s="19"/>
      <c r="U220" s="19"/>
      <c r="V220" s="177" t="s">
        <v>337</v>
      </c>
      <c r="W220" s="178" t="s">
        <v>766</v>
      </c>
      <c r="Y220" s="193"/>
      <c r="AA220" s="214"/>
    </row>
    <row r="221" spans="17:27" s="18" customFormat="1" ht="15" customHeight="1">
      <c r="Q221" s="163"/>
      <c r="R221" s="164"/>
      <c r="S221" s="19"/>
      <c r="T221" s="19"/>
      <c r="U221" s="19"/>
      <c r="V221" s="177" t="s">
        <v>337</v>
      </c>
      <c r="W221" s="178" t="s">
        <v>603</v>
      </c>
      <c r="Y221" s="193"/>
      <c r="AA221" s="214"/>
    </row>
    <row r="222" spans="17:27" s="18" customFormat="1" ht="15" customHeight="1">
      <c r="Q222" s="163"/>
      <c r="R222" s="164"/>
      <c r="S222" s="19"/>
      <c r="T222" s="19"/>
      <c r="U222" s="19"/>
      <c r="V222" s="177" t="s">
        <v>337</v>
      </c>
      <c r="W222" s="178" t="s">
        <v>342</v>
      </c>
      <c r="Y222" s="193"/>
      <c r="AA222" s="214"/>
    </row>
    <row r="223" spans="17:27" s="18" customFormat="1" ht="15" customHeight="1">
      <c r="Q223" s="163"/>
      <c r="R223" s="164"/>
      <c r="S223" s="19"/>
      <c r="T223" s="19"/>
      <c r="U223" s="19"/>
      <c r="V223" s="177" t="s">
        <v>337</v>
      </c>
      <c r="W223" s="178" t="s">
        <v>343</v>
      </c>
      <c r="Y223" s="193"/>
      <c r="AA223" s="214"/>
    </row>
    <row r="224" spans="17:27" s="18" customFormat="1" ht="15" customHeight="1">
      <c r="Q224" s="163"/>
      <c r="R224" s="164"/>
      <c r="S224" s="19"/>
      <c r="T224" s="19"/>
      <c r="U224" s="19"/>
      <c r="V224" s="180" t="s">
        <v>337</v>
      </c>
      <c r="W224" s="179" t="s">
        <v>344</v>
      </c>
      <c r="Y224" s="193"/>
      <c r="AA224" s="214"/>
    </row>
    <row r="225" spans="17:27" s="18" customFormat="1" ht="15" customHeight="1">
      <c r="Q225" s="163"/>
      <c r="R225" s="164"/>
      <c r="S225" s="19"/>
      <c r="T225" s="19"/>
      <c r="U225" s="19"/>
      <c r="V225" s="177" t="s">
        <v>337</v>
      </c>
      <c r="W225" s="178" t="s">
        <v>345</v>
      </c>
      <c r="Y225" s="193"/>
      <c r="AA225" s="214"/>
    </row>
    <row r="226" spans="17:27" s="18" customFormat="1" ht="15" customHeight="1">
      <c r="Q226" s="163"/>
      <c r="R226" s="229"/>
      <c r="S226" s="19"/>
      <c r="T226" s="19"/>
      <c r="U226" s="19"/>
      <c r="V226" s="177" t="s">
        <v>337</v>
      </c>
      <c r="W226" s="178" t="s">
        <v>346</v>
      </c>
      <c r="Y226" s="193"/>
      <c r="AA226" s="214"/>
    </row>
    <row r="227" spans="17:27" s="18" customFormat="1" ht="15" customHeight="1">
      <c r="Q227" s="163"/>
      <c r="R227" s="164"/>
      <c r="S227" s="19"/>
      <c r="T227" s="19"/>
      <c r="U227" s="19"/>
      <c r="V227" s="181" t="s">
        <v>337</v>
      </c>
      <c r="W227" s="182" t="s">
        <v>347</v>
      </c>
      <c r="Y227" s="193"/>
      <c r="AA227" s="214"/>
    </row>
    <row r="228" spans="17:27" s="18" customFormat="1" ht="15" customHeight="1">
      <c r="Q228" s="163"/>
      <c r="R228" s="164"/>
      <c r="S228" s="19"/>
      <c r="T228" s="19"/>
      <c r="U228" s="19"/>
      <c r="V228" s="177"/>
      <c r="W228" s="178" t="s">
        <v>587</v>
      </c>
      <c r="Y228" s="193"/>
      <c r="AA228" s="214"/>
    </row>
    <row r="229" spans="17:27" s="18" customFormat="1" ht="15" customHeight="1">
      <c r="Q229" s="163"/>
      <c r="R229" s="164"/>
      <c r="S229" s="19"/>
      <c r="T229" s="19"/>
      <c r="U229" s="19"/>
      <c r="V229" s="177" t="s">
        <v>348</v>
      </c>
      <c r="W229" s="178" t="s">
        <v>349</v>
      </c>
      <c r="Y229" s="193"/>
      <c r="AA229" s="214"/>
    </row>
    <row r="230" spans="17:27" s="18" customFormat="1" ht="15" customHeight="1">
      <c r="Q230" s="163"/>
      <c r="R230" s="164"/>
      <c r="S230" s="19"/>
      <c r="T230" s="19"/>
      <c r="U230" s="19"/>
      <c r="V230" s="177" t="s">
        <v>348</v>
      </c>
      <c r="W230" s="178" t="s">
        <v>350</v>
      </c>
      <c r="Y230" s="193"/>
      <c r="AA230" s="214"/>
    </row>
    <row r="231" spans="17:27" s="18" customFormat="1" ht="15" customHeight="1">
      <c r="Q231" s="163"/>
      <c r="R231" s="164"/>
      <c r="S231" s="19"/>
      <c r="T231" s="19"/>
      <c r="U231" s="19"/>
      <c r="V231" s="177" t="s">
        <v>348</v>
      </c>
      <c r="W231" s="178" t="s">
        <v>351</v>
      </c>
      <c r="Y231" s="193"/>
      <c r="AA231" s="214"/>
    </row>
    <row r="232" spans="17:27" s="18" customFormat="1" ht="15" customHeight="1">
      <c r="Q232" s="163"/>
      <c r="R232" s="164"/>
      <c r="S232" s="19"/>
      <c r="T232" s="19"/>
      <c r="U232" s="19"/>
      <c r="V232" s="177" t="s">
        <v>348</v>
      </c>
      <c r="W232" s="178" t="s">
        <v>352</v>
      </c>
      <c r="Y232" s="193"/>
      <c r="AA232" s="214"/>
    </row>
    <row r="233" spans="17:27" s="18" customFormat="1" ht="15" customHeight="1">
      <c r="Q233" s="163"/>
      <c r="R233" s="164"/>
      <c r="S233" s="19"/>
      <c r="T233" s="19"/>
      <c r="U233" s="19"/>
      <c r="V233" s="177" t="s">
        <v>348</v>
      </c>
      <c r="W233" s="178" t="s">
        <v>353</v>
      </c>
      <c r="Y233" s="193"/>
      <c r="AA233" s="214"/>
    </row>
    <row r="234" spans="17:27" s="18" customFormat="1" ht="15" customHeight="1">
      <c r="Q234" s="166"/>
      <c r="R234" s="165"/>
      <c r="S234" s="19"/>
      <c r="T234" s="19"/>
      <c r="U234" s="19"/>
      <c r="V234" s="177" t="s">
        <v>348</v>
      </c>
      <c r="W234" s="178" t="s">
        <v>354</v>
      </c>
      <c r="Y234" s="193"/>
      <c r="AA234" s="214"/>
    </row>
    <row r="235" spans="17:27" s="18" customFormat="1" ht="15" customHeight="1">
      <c r="Q235" s="163"/>
      <c r="R235" s="164"/>
      <c r="S235" s="19"/>
      <c r="T235" s="19"/>
      <c r="U235" s="19"/>
      <c r="V235" s="177" t="s">
        <v>348</v>
      </c>
      <c r="W235" s="178" t="s">
        <v>355</v>
      </c>
      <c r="Y235" s="193"/>
      <c r="AA235" s="214"/>
    </row>
    <row r="236" spans="17:27" s="18" customFormat="1" ht="15" customHeight="1">
      <c r="Q236" s="163"/>
      <c r="R236" s="164"/>
      <c r="S236" s="19"/>
      <c r="T236" s="19"/>
      <c r="U236" s="19"/>
      <c r="V236" s="177" t="s">
        <v>348</v>
      </c>
      <c r="W236" s="178" t="s">
        <v>356</v>
      </c>
      <c r="Y236" s="193"/>
      <c r="AA236" s="214"/>
    </row>
    <row r="237" spans="17:27" s="18" customFormat="1" ht="15" customHeight="1">
      <c r="Q237" s="167"/>
      <c r="R237" s="168"/>
      <c r="S237" s="19"/>
      <c r="T237" s="19"/>
      <c r="U237" s="19"/>
      <c r="V237" s="177" t="s">
        <v>348</v>
      </c>
      <c r="W237" s="178" t="s">
        <v>357</v>
      </c>
      <c r="Y237" s="193"/>
      <c r="AA237" s="214"/>
    </row>
    <row r="238" spans="17:27" s="18" customFormat="1" ht="15" customHeight="1">
      <c r="Q238" s="163"/>
      <c r="R238" s="164"/>
      <c r="S238" s="19"/>
      <c r="T238" s="19"/>
      <c r="U238" s="19"/>
      <c r="V238" s="177" t="s">
        <v>348</v>
      </c>
      <c r="W238" s="178" t="s">
        <v>358</v>
      </c>
      <c r="Y238" s="193"/>
      <c r="AA238" s="214"/>
    </row>
    <row r="239" spans="17:27" s="18" customFormat="1" ht="15" customHeight="1">
      <c r="Q239" s="163"/>
      <c r="R239" s="164"/>
      <c r="S239" s="19"/>
      <c r="T239" s="19"/>
      <c r="U239" s="19"/>
      <c r="V239" s="177" t="s">
        <v>348</v>
      </c>
      <c r="W239" s="178" t="s">
        <v>359</v>
      </c>
      <c r="Y239" s="193"/>
      <c r="AA239" s="214"/>
    </row>
    <row r="240" spans="17:27" s="18" customFormat="1" ht="15" customHeight="1">
      <c r="Q240" s="163"/>
      <c r="R240" s="164"/>
      <c r="S240" s="19"/>
      <c r="T240" s="19"/>
      <c r="U240" s="19"/>
      <c r="V240" s="177" t="s">
        <v>348</v>
      </c>
      <c r="W240" s="178" t="s">
        <v>590</v>
      </c>
      <c r="Y240" s="193"/>
      <c r="AA240" s="214"/>
    </row>
    <row r="241" spans="17:27" s="18" customFormat="1" ht="15" customHeight="1">
      <c r="Q241" s="163"/>
      <c r="R241" s="164"/>
      <c r="S241" s="19"/>
      <c r="T241" s="19"/>
      <c r="U241" s="19"/>
      <c r="V241" s="177" t="s">
        <v>348</v>
      </c>
      <c r="W241" s="178" t="s">
        <v>360</v>
      </c>
      <c r="Y241" s="193"/>
      <c r="AA241" s="214"/>
    </row>
    <row r="242" spans="17:27" s="18" customFormat="1" ht="15" customHeight="1">
      <c r="Q242" s="163"/>
      <c r="R242" s="164"/>
      <c r="S242" s="19"/>
      <c r="T242" s="19"/>
      <c r="U242" s="19"/>
      <c r="V242" s="177"/>
      <c r="W242" s="178" t="s">
        <v>587</v>
      </c>
      <c r="Y242" s="193"/>
      <c r="AA242" s="214"/>
    </row>
    <row r="243" spans="17:27" s="18" customFormat="1" ht="15" customHeight="1">
      <c r="Q243" s="163"/>
      <c r="R243" s="164"/>
      <c r="S243" s="19"/>
      <c r="T243" s="19"/>
      <c r="U243" s="19"/>
      <c r="V243" s="177" t="s">
        <v>361</v>
      </c>
      <c r="W243" s="178" t="s">
        <v>362</v>
      </c>
      <c r="Y243" s="193"/>
      <c r="AA243" s="214"/>
    </row>
    <row r="244" spans="17:27" s="18" customFormat="1" ht="15" customHeight="1">
      <c r="Q244" s="163"/>
      <c r="R244" s="164"/>
      <c r="S244" s="19"/>
      <c r="T244" s="19"/>
      <c r="U244" s="19"/>
      <c r="V244" s="177" t="s">
        <v>361</v>
      </c>
      <c r="W244" s="178" t="s">
        <v>365</v>
      </c>
      <c r="Y244" s="193"/>
      <c r="AA244" s="214"/>
    </row>
    <row r="245" spans="17:27" s="18" customFormat="1" ht="15" customHeight="1">
      <c r="Q245" s="163"/>
      <c r="R245" s="164"/>
      <c r="S245" s="19"/>
      <c r="T245" s="19"/>
      <c r="U245" s="19"/>
      <c r="V245" s="177" t="s">
        <v>361</v>
      </c>
      <c r="W245" s="178" t="s">
        <v>366</v>
      </c>
      <c r="Y245" s="193"/>
      <c r="AA245" s="214"/>
    </row>
    <row r="246" spans="17:27" s="18" customFormat="1" ht="15" customHeight="1">
      <c r="Q246" s="163"/>
      <c r="R246" s="164"/>
      <c r="S246" s="19"/>
      <c r="T246" s="19"/>
      <c r="U246" s="19"/>
      <c r="V246" s="177" t="s">
        <v>361</v>
      </c>
      <c r="W246" s="178" t="s">
        <v>367</v>
      </c>
      <c r="Y246" s="193"/>
      <c r="AA246" s="214"/>
    </row>
    <row r="247" spans="17:27" s="18" customFormat="1" ht="15" customHeight="1">
      <c r="Q247" s="163"/>
      <c r="R247" s="164"/>
      <c r="S247" s="19"/>
      <c r="T247" s="19"/>
      <c r="U247" s="19"/>
      <c r="V247" s="177" t="s">
        <v>361</v>
      </c>
      <c r="W247" s="178" t="s">
        <v>368</v>
      </c>
      <c r="Y247" s="193"/>
      <c r="AA247" s="214"/>
    </row>
    <row r="248" spans="17:27" s="18" customFormat="1" ht="15" customHeight="1">
      <c r="Q248" s="163"/>
      <c r="R248" s="164"/>
      <c r="S248" s="19"/>
      <c r="T248" s="19"/>
      <c r="U248" s="19"/>
      <c r="V248" s="177" t="s">
        <v>361</v>
      </c>
      <c r="W248" s="178" t="s">
        <v>369</v>
      </c>
      <c r="Y248" s="193"/>
      <c r="AA248" s="214"/>
    </row>
    <row r="249" spans="17:27" s="18" customFormat="1" ht="15" customHeight="1">
      <c r="Q249" s="163"/>
      <c r="R249" s="164"/>
      <c r="S249" s="19"/>
      <c r="T249" s="19"/>
      <c r="U249" s="19"/>
      <c r="V249" s="177" t="s">
        <v>361</v>
      </c>
      <c r="W249" s="178" t="s">
        <v>370</v>
      </c>
      <c r="Y249" s="193"/>
      <c r="AA249" s="214"/>
    </row>
    <row r="250" spans="17:27" s="18" customFormat="1" ht="15" customHeight="1">
      <c r="Q250" s="163"/>
      <c r="R250" s="164"/>
      <c r="S250" s="19"/>
      <c r="T250" s="19"/>
      <c r="U250" s="19"/>
      <c r="V250" s="180" t="s">
        <v>361</v>
      </c>
      <c r="W250" s="179" t="s">
        <v>372</v>
      </c>
      <c r="Y250" s="193"/>
      <c r="AA250" s="214"/>
    </row>
    <row r="251" spans="17:27" s="18" customFormat="1" ht="15" customHeight="1">
      <c r="Q251" s="163"/>
      <c r="R251" s="164"/>
      <c r="S251" s="19"/>
      <c r="T251" s="19"/>
      <c r="U251" s="19"/>
      <c r="V251" s="177" t="s">
        <v>361</v>
      </c>
      <c r="W251" s="178" t="s">
        <v>374</v>
      </c>
      <c r="Y251" s="193"/>
      <c r="AA251" s="214"/>
    </row>
    <row r="252" spans="17:27" s="18" customFormat="1" ht="15" customHeight="1">
      <c r="Q252" s="163"/>
      <c r="R252" s="164"/>
      <c r="S252" s="19"/>
      <c r="T252" s="19"/>
      <c r="U252" s="19"/>
      <c r="V252" s="177" t="s">
        <v>361</v>
      </c>
      <c r="W252" s="178" t="s">
        <v>376</v>
      </c>
      <c r="Y252" s="193"/>
      <c r="AA252" s="214"/>
    </row>
    <row r="253" spans="17:27" s="18" customFormat="1" ht="15" customHeight="1">
      <c r="Q253" s="163"/>
      <c r="R253" s="164"/>
      <c r="S253" s="19"/>
      <c r="T253" s="19"/>
      <c r="U253" s="19"/>
      <c r="V253" s="177" t="s">
        <v>361</v>
      </c>
      <c r="W253" s="178" t="s">
        <v>377</v>
      </c>
      <c r="Y253" s="193"/>
      <c r="AA253" s="214"/>
    </row>
    <row r="254" spans="17:27" s="18" customFormat="1" ht="15" customHeight="1">
      <c r="Q254" s="163"/>
      <c r="R254" s="164"/>
      <c r="S254" s="19"/>
      <c r="T254" s="19"/>
      <c r="U254" s="19"/>
      <c r="V254" s="177" t="s">
        <v>361</v>
      </c>
      <c r="W254" s="178" t="s">
        <v>378</v>
      </c>
      <c r="Y254" s="193"/>
      <c r="AA254" s="214"/>
    </row>
    <row r="255" spans="17:27" s="18" customFormat="1" ht="15" customHeight="1">
      <c r="Q255" s="163"/>
      <c r="R255" s="164"/>
      <c r="S255" s="19"/>
      <c r="T255" s="19"/>
      <c r="U255" s="19"/>
      <c r="V255" s="177" t="s">
        <v>361</v>
      </c>
      <c r="W255" s="178" t="s">
        <v>379</v>
      </c>
      <c r="Y255" s="193"/>
      <c r="AA255" s="214"/>
    </row>
    <row r="256" spans="17:27" s="18" customFormat="1" ht="15" customHeight="1">
      <c r="Q256" s="163"/>
      <c r="R256" s="164"/>
      <c r="S256" s="19"/>
      <c r="T256" s="19"/>
      <c r="U256" s="19"/>
      <c r="V256" s="177"/>
      <c r="W256" s="178" t="s">
        <v>587</v>
      </c>
      <c r="Y256" s="193"/>
      <c r="AA256" s="214"/>
    </row>
    <row r="257" spans="17:27" s="18" customFormat="1" ht="15" customHeight="1">
      <c r="Q257" s="163"/>
      <c r="R257" s="164"/>
      <c r="S257" s="19"/>
      <c r="T257" s="19"/>
      <c r="U257" s="19"/>
      <c r="V257" s="177" t="s">
        <v>381</v>
      </c>
      <c r="W257" s="178" t="s">
        <v>382</v>
      </c>
      <c r="Y257" s="193"/>
      <c r="AA257" s="214"/>
    </row>
    <row r="258" spans="17:27" s="18" customFormat="1" ht="15" customHeight="1">
      <c r="Q258" s="163"/>
      <c r="R258" s="164"/>
      <c r="S258" s="19"/>
      <c r="T258" s="19"/>
      <c r="U258" s="19"/>
      <c r="V258" s="177" t="s">
        <v>381</v>
      </c>
      <c r="W258" s="229" t="s">
        <v>754</v>
      </c>
      <c r="Y258" s="193"/>
      <c r="AA258" s="214"/>
    </row>
    <row r="259" spans="17:27" s="18" customFormat="1" ht="15" customHeight="1">
      <c r="Q259" s="163"/>
      <c r="R259" s="164"/>
      <c r="S259" s="19"/>
      <c r="T259" s="19"/>
      <c r="U259" s="19"/>
      <c r="V259" s="177" t="s">
        <v>381</v>
      </c>
      <c r="W259" s="178" t="s">
        <v>383</v>
      </c>
      <c r="Y259" s="193"/>
      <c r="AA259" s="214"/>
    </row>
    <row r="260" spans="17:27" s="18" customFormat="1" ht="15" customHeight="1">
      <c r="Q260" s="163"/>
      <c r="R260" s="164"/>
      <c r="S260" s="19"/>
      <c r="T260" s="19"/>
      <c r="U260" s="19"/>
      <c r="V260" s="177" t="s">
        <v>381</v>
      </c>
      <c r="W260" s="178" t="s">
        <v>384</v>
      </c>
      <c r="Y260" s="193"/>
      <c r="AA260" s="214"/>
    </row>
    <row r="261" spans="17:27" s="18" customFormat="1" ht="15" customHeight="1">
      <c r="Q261" s="163"/>
      <c r="R261" s="164"/>
      <c r="S261" s="19"/>
      <c r="T261" s="19"/>
      <c r="U261" s="19"/>
      <c r="V261" s="177"/>
      <c r="W261" s="178" t="s">
        <v>587</v>
      </c>
      <c r="Y261" s="193"/>
      <c r="AA261" s="214"/>
    </row>
    <row r="262" spans="17:27" s="18" customFormat="1" ht="15" customHeight="1">
      <c r="Q262" s="163"/>
      <c r="R262" s="164"/>
      <c r="S262" s="19"/>
      <c r="T262" s="19"/>
      <c r="U262" s="19"/>
      <c r="V262" s="177" t="s">
        <v>385</v>
      </c>
      <c r="W262" s="178" t="s">
        <v>387</v>
      </c>
      <c r="Y262" s="193"/>
      <c r="AA262" s="214"/>
    </row>
    <row r="263" spans="17:27" s="18" customFormat="1" ht="15" customHeight="1">
      <c r="Q263" s="166"/>
      <c r="R263" s="165"/>
      <c r="S263" s="19"/>
      <c r="T263" s="19"/>
      <c r="U263" s="19"/>
      <c r="V263" s="177" t="s">
        <v>385</v>
      </c>
      <c r="W263" s="178" t="s">
        <v>388</v>
      </c>
      <c r="Y263" s="193"/>
      <c r="AA263" s="214"/>
    </row>
    <row r="264" spans="17:27" s="18" customFormat="1" ht="15" customHeight="1">
      <c r="Q264" s="163"/>
      <c r="R264" s="164"/>
      <c r="S264" s="19"/>
      <c r="T264" s="19"/>
      <c r="U264" s="19"/>
      <c r="V264" s="177" t="s">
        <v>385</v>
      </c>
      <c r="W264" s="178" t="s">
        <v>389</v>
      </c>
      <c r="Y264" s="193"/>
      <c r="AA264" s="214"/>
    </row>
    <row r="265" spans="17:27" s="18" customFormat="1" ht="15" customHeight="1">
      <c r="Q265" s="163"/>
      <c r="R265" s="164"/>
      <c r="S265" s="19"/>
      <c r="T265" s="19"/>
      <c r="U265" s="19"/>
      <c r="V265" s="177" t="s">
        <v>385</v>
      </c>
      <c r="W265" s="178" t="s">
        <v>390</v>
      </c>
      <c r="Y265" s="193"/>
      <c r="AA265" s="214"/>
    </row>
    <row r="266" spans="17:27" s="18" customFormat="1" ht="15" customHeight="1">
      <c r="Q266" s="163"/>
      <c r="R266" s="164"/>
      <c r="S266" s="19"/>
      <c r="T266" s="19"/>
      <c r="U266" s="19"/>
      <c r="V266" s="177" t="s">
        <v>385</v>
      </c>
      <c r="W266" s="178" t="s">
        <v>391</v>
      </c>
      <c r="Y266" s="193"/>
      <c r="AA266" s="214"/>
    </row>
    <row r="267" spans="17:27" s="18" customFormat="1" ht="15" customHeight="1">
      <c r="Q267" s="163"/>
      <c r="R267" s="164"/>
      <c r="S267" s="19"/>
      <c r="T267" s="19"/>
      <c r="U267" s="19"/>
      <c r="V267" s="177"/>
      <c r="W267" s="178" t="s">
        <v>587</v>
      </c>
      <c r="Y267" s="193"/>
      <c r="AA267" s="214"/>
    </row>
    <row r="268" spans="17:27" s="18" customFormat="1" ht="15" customHeight="1">
      <c r="Q268" s="163"/>
      <c r="R268" s="164"/>
      <c r="S268" s="19"/>
      <c r="T268" s="19"/>
      <c r="U268" s="19"/>
      <c r="V268" s="177" t="s">
        <v>392</v>
      </c>
      <c r="W268" s="178" t="s">
        <v>604</v>
      </c>
      <c r="Y268" s="193"/>
      <c r="AA268" s="214"/>
    </row>
    <row r="269" spans="17:27" s="18" customFormat="1" ht="15" customHeight="1">
      <c r="Q269" s="163"/>
      <c r="R269" s="164"/>
      <c r="S269" s="19"/>
      <c r="T269" s="19"/>
      <c r="U269" s="19"/>
      <c r="V269" s="177" t="s">
        <v>392</v>
      </c>
      <c r="W269" s="178" t="s">
        <v>393</v>
      </c>
      <c r="Y269" s="193"/>
      <c r="AA269" s="214"/>
    </row>
    <row r="270" spans="17:27" s="18" customFormat="1" ht="15" customHeight="1">
      <c r="Q270" s="163"/>
      <c r="R270" s="164"/>
      <c r="S270" s="19"/>
      <c r="T270" s="19"/>
      <c r="U270" s="19"/>
      <c r="V270" s="177" t="s">
        <v>392</v>
      </c>
      <c r="W270" s="178" t="s">
        <v>591</v>
      </c>
      <c r="Y270" s="193"/>
      <c r="AA270" s="214"/>
    </row>
    <row r="271" spans="17:27" s="18" customFormat="1" ht="15" customHeight="1">
      <c r="Q271" s="163"/>
      <c r="R271" s="164"/>
      <c r="S271" s="19"/>
      <c r="T271" s="19"/>
      <c r="U271" s="19"/>
      <c r="V271" s="177" t="s">
        <v>392</v>
      </c>
      <c r="W271" s="178" t="s">
        <v>394</v>
      </c>
      <c r="Y271" s="193"/>
      <c r="AA271" s="214"/>
    </row>
    <row r="272" spans="17:27" s="18" customFormat="1" ht="15" customHeight="1">
      <c r="Q272" s="163"/>
      <c r="R272" s="164"/>
      <c r="S272" s="19"/>
      <c r="T272" s="19"/>
      <c r="U272" s="19"/>
      <c r="V272" s="177" t="s">
        <v>392</v>
      </c>
      <c r="W272" s="18" t="s">
        <v>755</v>
      </c>
      <c r="Y272" s="193"/>
      <c r="AA272" s="214"/>
    </row>
    <row r="273" spans="17:27" s="18" customFormat="1" ht="15" customHeight="1">
      <c r="Q273" s="163"/>
      <c r="R273" s="164"/>
      <c r="S273" s="19"/>
      <c r="T273" s="19"/>
      <c r="U273" s="19"/>
      <c r="V273" s="177"/>
      <c r="W273" s="178" t="s">
        <v>587</v>
      </c>
      <c r="Y273" s="193"/>
      <c r="AA273" s="214"/>
    </row>
    <row r="274" spans="17:27" s="18" customFormat="1" ht="15" customHeight="1">
      <c r="Q274" s="163"/>
      <c r="R274" s="229"/>
      <c r="S274" s="19"/>
      <c r="T274" s="19"/>
      <c r="U274" s="19"/>
      <c r="V274" s="177" t="s">
        <v>395</v>
      </c>
      <c r="W274" s="178" t="s">
        <v>396</v>
      </c>
      <c r="Y274" s="193"/>
      <c r="AA274" s="214"/>
    </row>
    <row r="275" spans="17:27" s="18" customFormat="1" ht="15" customHeight="1">
      <c r="Q275" s="163"/>
      <c r="R275" s="164"/>
      <c r="S275" s="19"/>
      <c r="T275" s="19"/>
      <c r="U275" s="19"/>
      <c r="V275" s="177" t="s">
        <v>395</v>
      </c>
      <c r="W275" s="178" t="s">
        <v>397</v>
      </c>
      <c r="Y275" s="193"/>
      <c r="AA275" s="214"/>
    </row>
    <row r="276" spans="17:27" s="18" customFormat="1" ht="15" customHeight="1">
      <c r="Q276" s="163"/>
      <c r="R276" s="164"/>
      <c r="S276" s="19"/>
      <c r="T276" s="19"/>
      <c r="U276" s="19"/>
      <c r="V276" s="177" t="s">
        <v>395</v>
      </c>
      <c r="W276" s="178" t="s">
        <v>398</v>
      </c>
      <c r="Y276" s="193"/>
      <c r="AA276" s="214"/>
    </row>
    <row r="277" spans="17:27" s="18" customFormat="1" ht="15" customHeight="1">
      <c r="Q277" s="163"/>
      <c r="R277" s="164"/>
      <c r="S277" s="19"/>
      <c r="T277" s="19"/>
      <c r="U277" s="19"/>
      <c r="V277" s="177" t="s">
        <v>395</v>
      </c>
      <c r="W277" s="178" t="s">
        <v>399</v>
      </c>
      <c r="Y277" s="193"/>
      <c r="AA277" s="214"/>
    </row>
    <row r="278" spans="17:27" s="18" customFormat="1" ht="15" customHeight="1">
      <c r="Q278" s="163"/>
      <c r="R278" s="164"/>
      <c r="S278" s="19"/>
      <c r="T278" s="19"/>
      <c r="U278" s="19"/>
      <c r="V278" s="177"/>
      <c r="W278" s="178" t="s">
        <v>587</v>
      </c>
      <c r="Y278" s="193"/>
      <c r="AA278" s="214"/>
    </row>
    <row r="279" spans="17:27" s="18" customFormat="1" ht="15" customHeight="1">
      <c r="Q279" s="163"/>
      <c r="R279" s="164"/>
      <c r="S279" s="19"/>
      <c r="T279" s="19"/>
      <c r="U279" s="19"/>
      <c r="V279" s="177" t="s">
        <v>400</v>
      </c>
      <c r="W279" s="178" t="s">
        <v>401</v>
      </c>
      <c r="Y279" s="193"/>
      <c r="AA279" s="214"/>
    </row>
    <row r="280" spans="17:27" s="18" customFormat="1" ht="15" customHeight="1">
      <c r="Q280" s="163"/>
      <c r="R280" s="164"/>
      <c r="S280" s="19"/>
      <c r="T280" s="19"/>
      <c r="U280" s="19"/>
      <c r="V280" s="177"/>
      <c r="W280" s="178" t="s">
        <v>587</v>
      </c>
      <c r="Y280" s="193"/>
      <c r="AA280" s="214"/>
    </row>
    <row r="281" spans="17:27" s="18" customFormat="1" ht="15" customHeight="1">
      <c r="Q281" s="163"/>
      <c r="R281" s="164"/>
      <c r="S281" s="19"/>
      <c r="T281" s="19"/>
      <c r="U281" s="19"/>
      <c r="V281" s="177" t="s">
        <v>402</v>
      </c>
      <c r="W281" s="229" t="s">
        <v>756</v>
      </c>
      <c r="Y281" s="193"/>
      <c r="AA281" s="214"/>
    </row>
    <row r="282" spans="17:27" s="18" customFormat="1" ht="15" customHeight="1">
      <c r="Q282" s="163"/>
      <c r="R282" s="164"/>
      <c r="S282" s="19"/>
      <c r="T282" s="19"/>
      <c r="U282" s="19"/>
      <c r="V282" s="177" t="s">
        <v>402</v>
      </c>
      <c r="W282" s="178" t="s">
        <v>403</v>
      </c>
      <c r="Y282" s="193"/>
      <c r="AA282" s="214"/>
    </row>
    <row r="283" spans="17:27" s="18" customFormat="1" ht="15" customHeight="1">
      <c r="Q283" s="163"/>
      <c r="R283" s="164"/>
      <c r="S283" s="19"/>
      <c r="T283" s="19"/>
      <c r="U283" s="19"/>
      <c r="V283" s="177" t="s">
        <v>402</v>
      </c>
      <c r="W283" s="178" t="s">
        <v>404</v>
      </c>
      <c r="Y283" s="193"/>
      <c r="AA283" s="214"/>
    </row>
    <row r="284" spans="17:27" s="18" customFormat="1" ht="15" customHeight="1">
      <c r="Q284" s="163"/>
      <c r="R284" s="164"/>
      <c r="S284" s="19"/>
      <c r="T284" s="19"/>
      <c r="U284" s="19"/>
      <c r="V284" s="177"/>
      <c r="W284" s="178" t="s">
        <v>587</v>
      </c>
      <c r="Y284" s="193"/>
      <c r="AA284" s="214"/>
    </row>
    <row r="285" spans="17:27" s="18" customFormat="1" ht="15" customHeight="1">
      <c r="Q285" s="163"/>
      <c r="R285" s="164"/>
      <c r="S285" s="19"/>
      <c r="T285" s="19"/>
      <c r="U285" s="19"/>
      <c r="V285" s="177" t="s">
        <v>405</v>
      </c>
      <c r="W285" s="178" t="s">
        <v>406</v>
      </c>
      <c r="Y285" s="193"/>
      <c r="AA285" s="214"/>
    </row>
    <row r="286" spans="17:27" s="18" customFormat="1" ht="15" customHeight="1">
      <c r="Q286" s="163"/>
      <c r="R286" s="164"/>
      <c r="S286" s="19"/>
      <c r="T286" s="19"/>
      <c r="U286" s="19"/>
      <c r="V286" s="177" t="s">
        <v>405</v>
      </c>
      <c r="W286" s="178" t="s">
        <v>407</v>
      </c>
      <c r="Y286" s="193"/>
      <c r="AA286" s="214"/>
    </row>
    <row r="287" spans="17:27" s="18" customFormat="1" ht="15" customHeight="1">
      <c r="Q287" s="163"/>
      <c r="R287" s="164"/>
      <c r="S287" s="19"/>
      <c r="T287" s="19"/>
      <c r="U287" s="19"/>
      <c r="V287" s="177" t="s">
        <v>405</v>
      </c>
      <c r="W287" s="178" t="s">
        <v>602</v>
      </c>
      <c r="Y287" s="193"/>
      <c r="AA287" s="214"/>
    </row>
    <row r="288" spans="17:27" s="18" customFormat="1" ht="15" customHeight="1">
      <c r="Q288" s="163"/>
      <c r="R288" s="164"/>
      <c r="S288" s="19"/>
      <c r="T288" s="19"/>
      <c r="U288" s="19"/>
      <c r="V288" s="177" t="s">
        <v>405</v>
      </c>
      <c r="W288" s="178" t="s">
        <v>409</v>
      </c>
      <c r="Y288" s="193"/>
      <c r="AA288" s="214"/>
    </row>
    <row r="289" spans="17:27" s="18" customFormat="1" ht="15" customHeight="1">
      <c r="Q289" s="228"/>
      <c r="R289" s="229"/>
      <c r="S289" s="19"/>
      <c r="T289" s="19"/>
      <c r="U289" s="19"/>
      <c r="V289" s="177" t="s">
        <v>405</v>
      </c>
      <c r="W289" s="229" t="s">
        <v>757</v>
      </c>
      <c r="Y289" s="193"/>
      <c r="AA289" s="214"/>
    </row>
    <row r="290" spans="17:27" s="18" customFormat="1" ht="15" customHeight="1">
      <c r="Q290" s="163"/>
      <c r="R290" s="164"/>
      <c r="S290" s="19"/>
      <c r="T290" s="19"/>
      <c r="U290" s="19"/>
      <c r="V290" s="177" t="s">
        <v>405</v>
      </c>
      <c r="W290" s="178" t="s">
        <v>595</v>
      </c>
      <c r="Y290" s="193"/>
      <c r="AA290" s="214"/>
    </row>
    <row r="291" spans="17:27" s="18" customFormat="1" ht="15" customHeight="1">
      <c r="Q291" s="163"/>
      <c r="R291" s="164"/>
      <c r="S291" s="19"/>
      <c r="T291" s="19"/>
      <c r="U291" s="19"/>
      <c r="V291" s="177" t="s">
        <v>405</v>
      </c>
      <c r="W291" s="178" t="s">
        <v>410</v>
      </c>
      <c r="Y291" s="193"/>
      <c r="AA291" s="214"/>
    </row>
    <row r="292" spans="17:27" s="18" customFormat="1" ht="15" customHeight="1">
      <c r="Q292" s="163"/>
      <c r="R292" s="164"/>
      <c r="S292" s="19"/>
      <c r="T292" s="19"/>
      <c r="U292" s="19"/>
      <c r="V292" s="177"/>
      <c r="W292" s="178" t="s">
        <v>587</v>
      </c>
      <c r="Y292" s="193"/>
      <c r="AA292" s="214"/>
    </row>
    <row r="293" spans="17:27" s="18" customFormat="1" ht="15" customHeight="1">
      <c r="Q293" s="163"/>
      <c r="R293" s="164"/>
      <c r="S293" s="19"/>
      <c r="T293" s="19"/>
      <c r="U293" s="19"/>
      <c r="V293" s="177" t="s">
        <v>411</v>
      </c>
      <c r="W293" s="178" t="s">
        <v>412</v>
      </c>
      <c r="Y293" s="193"/>
      <c r="AA293" s="214"/>
    </row>
    <row r="294" spans="17:27" s="18" customFormat="1" ht="15" customHeight="1">
      <c r="Q294" s="163"/>
      <c r="R294" s="164"/>
      <c r="S294" s="19"/>
      <c r="T294" s="19"/>
      <c r="U294" s="19"/>
      <c r="V294" s="177" t="s">
        <v>411</v>
      </c>
      <c r="W294" s="178" t="s">
        <v>413</v>
      </c>
      <c r="Y294" s="193"/>
      <c r="AA294" s="214"/>
    </row>
    <row r="295" spans="17:27" s="18" customFormat="1" ht="15" customHeight="1">
      <c r="Q295" s="163"/>
      <c r="R295" s="164"/>
      <c r="S295" s="19"/>
      <c r="T295" s="19"/>
      <c r="U295" s="19"/>
      <c r="V295" s="177" t="s">
        <v>411</v>
      </c>
      <c r="W295" s="178" t="s">
        <v>414</v>
      </c>
      <c r="Y295" s="193"/>
      <c r="AA295" s="214"/>
    </row>
    <row r="296" spans="17:27" s="18" customFormat="1" ht="15" customHeight="1">
      <c r="Q296" s="163"/>
      <c r="R296" s="164"/>
      <c r="S296" s="19"/>
      <c r="T296" s="19"/>
      <c r="U296" s="19"/>
      <c r="V296" s="177" t="s">
        <v>411</v>
      </c>
      <c r="W296" s="178" t="s">
        <v>415</v>
      </c>
      <c r="Y296" s="193"/>
      <c r="AA296" s="214"/>
    </row>
    <row r="297" spans="17:27" s="18" customFormat="1" ht="15" customHeight="1">
      <c r="Q297" s="163"/>
      <c r="R297" s="164"/>
      <c r="S297" s="19"/>
      <c r="T297" s="19"/>
      <c r="U297" s="19"/>
      <c r="V297" s="177" t="s">
        <v>411</v>
      </c>
      <c r="W297" s="178" t="s">
        <v>416</v>
      </c>
      <c r="Y297" s="193"/>
      <c r="AA297" s="214"/>
    </row>
    <row r="298" spans="17:27" s="18" customFormat="1" ht="15" customHeight="1">
      <c r="Q298" s="163"/>
      <c r="R298" s="229"/>
      <c r="S298" s="19"/>
      <c r="T298" s="19"/>
      <c r="U298" s="19"/>
      <c r="V298" s="177" t="s">
        <v>411</v>
      </c>
      <c r="W298" s="178" t="s">
        <v>417</v>
      </c>
      <c r="Y298" s="193"/>
      <c r="AA298" s="214"/>
    </row>
    <row r="299" spans="17:27" s="18" customFormat="1" ht="15" customHeight="1">
      <c r="Q299" s="163"/>
      <c r="R299" s="164"/>
      <c r="S299" s="19"/>
      <c r="T299" s="19"/>
      <c r="U299" s="19"/>
      <c r="V299" s="177" t="s">
        <v>411</v>
      </c>
      <c r="W299" s="178" t="s">
        <v>418</v>
      </c>
      <c r="Y299" s="193"/>
      <c r="AA299" s="214"/>
    </row>
    <row r="300" spans="17:27" s="18" customFormat="1" ht="15" customHeight="1">
      <c r="Q300" s="163"/>
      <c r="R300" s="164"/>
      <c r="S300" s="19"/>
      <c r="T300" s="19"/>
      <c r="U300" s="19"/>
      <c r="V300" s="177" t="s">
        <v>411</v>
      </c>
      <c r="W300" s="178" t="s">
        <v>419</v>
      </c>
      <c r="Y300" s="193"/>
      <c r="AA300" s="214"/>
    </row>
    <row r="301" spans="17:27" s="18" customFormat="1" ht="15" customHeight="1">
      <c r="Q301" s="163"/>
      <c r="R301" s="164"/>
      <c r="S301" s="19"/>
      <c r="T301" s="19"/>
      <c r="U301" s="19"/>
      <c r="V301" s="177" t="s">
        <v>411</v>
      </c>
      <c r="W301" s="178" t="s">
        <v>420</v>
      </c>
      <c r="Y301" s="193"/>
      <c r="AA301" s="214"/>
    </row>
    <row r="302" spans="17:27" s="18" customFormat="1" ht="15" customHeight="1">
      <c r="Q302" s="163"/>
      <c r="R302" s="164"/>
      <c r="S302" s="19"/>
      <c r="T302" s="19"/>
      <c r="U302" s="19"/>
      <c r="V302" s="177" t="s">
        <v>411</v>
      </c>
      <c r="W302" s="229" t="s">
        <v>758</v>
      </c>
      <c r="Y302" s="193"/>
      <c r="AA302" s="214"/>
    </row>
    <row r="303" spans="17:27" s="18" customFormat="1" ht="15" customHeight="1">
      <c r="Q303" s="163"/>
      <c r="R303" s="164"/>
      <c r="S303" s="19"/>
      <c r="T303" s="19"/>
      <c r="U303" s="19"/>
      <c r="V303" s="177" t="s">
        <v>411</v>
      </c>
      <c r="W303" s="178" t="s">
        <v>421</v>
      </c>
      <c r="Y303" s="193"/>
      <c r="AA303" s="214"/>
    </row>
    <row r="304" spans="17:27" s="18" customFormat="1" ht="15" customHeight="1">
      <c r="Q304" s="163"/>
      <c r="R304" s="164"/>
      <c r="S304" s="19"/>
      <c r="T304" s="19"/>
      <c r="U304" s="19"/>
      <c r="V304" s="177"/>
      <c r="W304" s="178" t="s">
        <v>587</v>
      </c>
      <c r="Y304" s="193"/>
      <c r="AA304" s="214"/>
    </row>
    <row r="305" spans="17:27" s="18" customFormat="1" ht="15" customHeight="1">
      <c r="Q305" s="163"/>
      <c r="R305" s="164"/>
      <c r="S305" s="19"/>
      <c r="T305" s="19"/>
      <c r="U305" s="19"/>
      <c r="V305" s="177" t="s">
        <v>422</v>
      </c>
      <c r="W305" s="178" t="s">
        <v>423</v>
      </c>
      <c r="Y305" s="193"/>
      <c r="AA305" s="214"/>
    </row>
    <row r="306" spans="17:27" s="18" customFormat="1" ht="15" customHeight="1">
      <c r="Q306" s="163"/>
      <c r="R306" s="229"/>
      <c r="S306" s="19"/>
      <c r="T306" s="19"/>
      <c r="U306" s="19"/>
      <c r="V306" s="177" t="s">
        <v>422</v>
      </c>
      <c r="W306" s="178" t="s">
        <v>767</v>
      </c>
      <c r="Y306" s="193"/>
      <c r="AA306" s="214"/>
    </row>
    <row r="307" spans="17:27" s="18" customFormat="1" ht="15" customHeight="1">
      <c r="Q307" s="163"/>
      <c r="R307" s="164"/>
      <c r="S307" s="19"/>
      <c r="T307" s="19"/>
      <c r="U307" s="19"/>
      <c r="V307" s="177" t="s">
        <v>422</v>
      </c>
      <c r="W307" s="178" t="s">
        <v>424</v>
      </c>
      <c r="Y307" s="193"/>
      <c r="AA307" s="214"/>
    </row>
    <row r="308" spans="17:27" s="18" customFormat="1" ht="15" customHeight="1">
      <c r="Q308" s="163"/>
      <c r="R308" s="164"/>
      <c r="S308" s="19"/>
      <c r="T308" s="19"/>
      <c r="U308" s="19"/>
      <c r="V308" s="177" t="s">
        <v>422</v>
      </c>
      <c r="W308" s="178" t="s">
        <v>425</v>
      </c>
      <c r="Y308" s="193"/>
      <c r="AA308" s="214"/>
    </row>
    <row r="309" spans="17:27" s="18" customFormat="1" ht="15" customHeight="1">
      <c r="Q309" s="163"/>
      <c r="R309" s="164"/>
      <c r="S309" s="19"/>
      <c r="T309" s="19"/>
      <c r="U309" s="19"/>
      <c r="V309" s="177" t="s">
        <v>422</v>
      </c>
      <c r="W309" s="178" t="s">
        <v>426</v>
      </c>
      <c r="Y309" s="193"/>
      <c r="AA309" s="214"/>
    </row>
    <row r="310" spans="17:27" s="18" customFormat="1" ht="15" customHeight="1">
      <c r="Q310" s="163"/>
      <c r="R310" s="164"/>
      <c r="S310" s="19"/>
      <c r="T310" s="19"/>
      <c r="U310" s="19"/>
      <c r="V310" s="177"/>
      <c r="W310" s="178" t="s">
        <v>587</v>
      </c>
      <c r="Y310" s="193"/>
      <c r="AA310" s="214"/>
    </row>
    <row r="311" spans="17:27" s="18" customFormat="1" ht="15" customHeight="1">
      <c r="Q311" s="163"/>
      <c r="R311" s="164"/>
      <c r="S311" s="19"/>
      <c r="T311" s="19"/>
      <c r="U311" s="19"/>
      <c r="V311" s="177" t="s">
        <v>427</v>
      </c>
      <c r="W311" s="178" t="s">
        <v>428</v>
      </c>
      <c r="Y311" s="193"/>
      <c r="AA311" s="214"/>
    </row>
    <row r="312" spans="17:27" s="18" customFormat="1" ht="15" customHeight="1">
      <c r="Q312" s="163"/>
      <c r="R312" s="164"/>
      <c r="S312" s="19"/>
      <c r="T312" s="19"/>
      <c r="U312" s="19"/>
      <c r="V312" s="177" t="s">
        <v>427</v>
      </c>
      <c r="W312" s="178" t="s">
        <v>429</v>
      </c>
      <c r="Y312" s="193"/>
      <c r="AA312" s="214"/>
    </row>
    <row r="313" spans="17:27" s="18" customFormat="1" ht="15" customHeight="1">
      <c r="Q313" s="163"/>
      <c r="R313" s="164"/>
      <c r="S313" s="19"/>
      <c r="T313" s="19"/>
      <c r="U313" s="19"/>
      <c r="V313" s="177" t="s">
        <v>427</v>
      </c>
      <c r="W313" s="178" t="s">
        <v>430</v>
      </c>
      <c r="Y313" s="193"/>
      <c r="AA313" s="214"/>
    </row>
    <row r="314" spans="17:27" s="18" customFormat="1" ht="15" customHeight="1">
      <c r="Q314" s="163"/>
      <c r="R314" s="164"/>
      <c r="S314" s="19"/>
      <c r="T314" s="19"/>
      <c r="U314" s="19"/>
      <c r="V314" s="163" t="s">
        <v>427</v>
      </c>
      <c r="W314" s="229" t="s">
        <v>759</v>
      </c>
      <c r="Y314" s="193"/>
      <c r="AA314" s="214"/>
    </row>
    <row r="315" spans="17:27" s="18" customFormat="1" ht="15" customHeight="1">
      <c r="Q315" s="163"/>
      <c r="R315" s="164"/>
      <c r="S315" s="19"/>
      <c r="T315" s="19"/>
      <c r="U315" s="19"/>
      <c r="V315" s="177" t="s">
        <v>427</v>
      </c>
      <c r="W315" s="178" t="s">
        <v>431</v>
      </c>
      <c r="Y315" s="193"/>
      <c r="AA315" s="214"/>
    </row>
    <row r="316" spans="17:27" s="18" customFormat="1" ht="15" customHeight="1">
      <c r="Q316" s="163"/>
      <c r="R316" s="164"/>
      <c r="S316" s="19"/>
      <c r="T316" s="19"/>
      <c r="U316" s="19"/>
      <c r="V316" s="177" t="s">
        <v>427</v>
      </c>
      <c r="W316" s="178" t="s">
        <v>432</v>
      </c>
      <c r="Y316" s="193"/>
      <c r="AA316" s="214"/>
    </row>
    <row r="317" spans="17:27" s="18" customFormat="1" ht="15" customHeight="1">
      <c r="Q317" s="163"/>
      <c r="R317" s="164"/>
      <c r="S317" s="19"/>
      <c r="T317" s="19"/>
      <c r="U317" s="19"/>
      <c r="V317" s="177" t="s">
        <v>427</v>
      </c>
      <c r="W317" s="178" t="s">
        <v>433</v>
      </c>
      <c r="Y317" s="193"/>
      <c r="AA317" s="214"/>
    </row>
    <row r="318" spans="17:27" s="18" customFormat="1" ht="15" customHeight="1">
      <c r="Q318" s="163"/>
      <c r="R318" s="164"/>
      <c r="S318" s="19"/>
      <c r="T318" s="19"/>
      <c r="U318" s="19"/>
      <c r="V318" s="177" t="s">
        <v>427</v>
      </c>
      <c r="W318" s="178" t="s">
        <v>434</v>
      </c>
      <c r="Y318" s="193"/>
      <c r="AA318" s="214"/>
    </row>
    <row r="319" spans="17:27" s="18" customFormat="1" ht="15" customHeight="1">
      <c r="Q319" s="163"/>
      <c r="R319" s="229"/>
      <c r="S319" s="19"/>
      <c r="T319" s="19"/>
      <c r="U319" s="19"/>
      <c r="V319" s="177" t="s">
        <v>427</v>
      </c>
      <c r="W319" s="178" t="s">
        <v>435</v>
      </c>
      <c r="Y319" s="193"/>
      <c r="AA319" s="214"/>
    </row>
    <row r="320" spans="17:27" s="18" customFormat="1" ht="15" customHeight="1">
      <c r="Q320" s="163"/>
      <c r="R320" s="164"/>
      <c r="S320" s="19"/>
      <c r="T320" s="19"/>
      <c r="U320" s="19"/>
      <c r="V320" s="177" t="s">
        <v>427</v>
      </c>
      <c r="W320" s="178" t="s">
        <v>436</v>
      </c>
      <c r="Y320" s="193"/>
      <c r="AA320" s="214"/>
    </row>
    <row r="321" spans="17:27" s="18" customFormat="1" ht="15" customHeight="1">
      <c r="Q321" s="163"/>
      <c r="R321" s="164"/>
      <c r="S321" s="19"/>
      <c r="T321" s="19"/>
      <c r="U321" s="19"/>
      <c r="V321" s="177" t="s">
        <v>427</v>
      </c>
      <c r="W321" s="178" t="s">
        <v>437</v>
      </c>
      <c r="Y321" s="193"/>
      <c r="AA321" s="214"/>
    </row>
    <row r="322" spans="17:27" s="18" customFormat="1" ht="15" customHeight="1">
      <c r="Q322" s="163"/>
      <c r="R322" s="164"/>
      <c r="S322" s="19"/>
      <c r="T322" s="19"/>
      <c r="U322" s="19"/>
      <c r="V322" s="177" t="s">
        <v>427</v>
      </c>
      <c r="W322" s="178" t="s">
        <v>438</v>
      </c>
      <c r="Y322" s="193"/>
      <c r="AA322" s="214"/>
    </row>
    <row r="323" spans="17:27" s="18" customFormat="1" ht="15" customHeight="1">
      <c r="Q323" s="163"/>
      <c r="R323" s="164"/>
      <c r="S323" s="19"/>
      <c r="T323" s="19"/>
      <c r="U323" s="19"/>
      <c r="V323" s="177" t="s">
        <v>427</v>
      </c>
      <c r="W323" s="229" t="s">
        <v>760</v>
      </c>
      <c r="Y323" s="193"/>
      <c r="AA323" s="214"/>
    </row>
    <row r="324" spans="17:27" s="18" customFormat="1" ht="15" customHeight="1">
      <c r="Q324" s="163"/>
      <c r="R324" s="164"/>
      <c r="S324" s="19"/>
      <c r="T324" s="19"/>
      <c r="U324" s="19"/>
      <c r="V324" s="177" t="s">
        <v>427</v>
      </c>
      <c r="W324" s="178" t="s">
        <v>384</v>
      </c>
      <c r="Y324" s="193"/>
      <c r="AA324" s="214"/>
    </row>
    <row r="325" spans="17:27" s="18" customFormat="1" ht="15" customHeight="1">
      <c r="Q325" s="163"/>
      <c r="R325" s="164"/>
      <c r="S325" s="19"/>
      <c r="T325" s="19"/>
      <c r="U325" s="19"/>
      <c r="V325" s="177" t="s">
        <v>427</v>
      </c>
      <c r="W325" s="178" t="s">
        <v>439</v>
      </c>
      <c r="Y325" s="193"/>
      <c r="AA325" s="214"/>
    </row>
    <row r="326" spans="17:27" s="18" customFormat="1" ht="15" customHeight="1">
      <c r="Q326" s="163"/>
      <c r="R326" s="164"/>
      <c r="S326" s="19"/>
      <c r="T326" s="19"/>
      <c r="U326" s="19"/>
      <c r="V326" s="177" t="s">
        <v>427</v>
      </c>
      <c r="W326" s="178" t="s">
        <v>440</v>
      </c>
      <c r="Y326" s="193"/>
      <c r="AA326" s="214"/>
    </row>
    <row r="327" spans="17:27" s="18" customFormat="1" ht="15" customHeight="1">
      <c r="Q327" s="163"/>
      <c r="R327" s="164"/>
      <c r="S327" s="19"/>
      <c r="T327" s="19"/>
      <c r="U327" s="19"/>
      <c r="V327" s="177" t="s">
        <v>427</v>
      </c>
      <c r="W327" s="229" t="s">
        <v>761</v>
      </c>
      <c r="Y327" s="193"/>
      <c r="AA327" s="214"/>
    </row>
    <row r="328" spans="17:27" s="18" customFormat="1" ht="15" customHeight="1">
      <c r="Q328" s="163"/>
      <c r="R328" s="164"/>
      <c r="S328" s="19"/>
      <c r="T328" s="19"/>
      <c r="U328" s="19"/>
      <c r="V328" s="177" t="s">
        <v>427</v>
      </c>
      <c r="W328" s="178" t="s">
        <v>441</v>
      </c>
      <c r="Y328" s="193"/>
      <c r="AA328" s="214"/>
    </row>
    <row r="329" spans="17:27" s="18" customFormat="1" ht="15" customHeight="1">
      <c r="Q329" s="163"/>
      <c r="R329" s="164"/>
      <c r="S329" s="19"/>
      <c r="T329" s="19"/>
      <c r="U329" s="19"/>
      <c r="V329" s="177" t="s">
        <v>427</v>
      </c>
      <c r="W329" s="178" t="s">
        <v>442</v>
      </c>
      <c r="Y329" s="193"/>
      <c r="AA329" s="214"/>
    </row>
    <row r="330" spans="17:27" s="18" customFormat="1" ht="15" customHeight="1">
      <c r="Q330" s="163"/>
      <c r="R330" s="229"/>
      <c r="S330" s="19"/>
      <c r="T330" s="19"/>
      <c r="U330" s="19"/>
      <c r="V330" s="177"/>
      <c r="W330" s="178" t="s">
        <v>587</v>
      </c>
      <c r="Y330" s="193"/>
      <c r="AA330" s="214"/>
    </row>
    <row r="331" spans="17:27" s="18" customFormat="1" ht="15" customHeight="1">
      <c r="Q331" s="163"/>
      <c r="R331" s="164"/>
      <c r="S331" s="19"/>
      <c r="T331" s="19"/>
      <c r="U331" s="19"/>
      <c r="V331" s="177" t="s">
        <v>443</v>
      </c>
      <c r="W331" s="178" t="s">
        <v>444</v>
      </c>
      <c r="Y331" s="193"/>
      <c r="AA331" s="214"/>
    </row>
    <row r="332" spans="17:27" s="18" customFormat="1" ht="15" customHeight="1">
      <c r="Q332" s="163"/>
      <c r="R332" s="164"/>
      <c r="S332" s="19"/>
      <c r="T332" s="19"/>
      <c r="U332" s="19"/>
      <c r="V332" s="177" t="s">
        <v>443</v>
      </c>
      <c r="W332" s="178" t="s">
        <v>445</v>
      </c>
      <c r="Y332" s="193"/>
      <c r="AA332" s="214"/>
    </row>
    <row r="333" spans="17:27" s="18" customFormat="1" ht="15" customHeight="1">
      <c r="Q333" s="163"/>
      <c r="R333" s="164"/>
      <c r="S333" s="19"/>
      <c r="T333" s="19"/>
      <c r="U333" s="19"/>
      <c r="V333" s="177" t="s">
        <v>443</v>
      </c>
      <c r="W333" s="178" t="s">
        <v>446</v>
      </c>
      <c r="Y333" s="193"/>
      <c r="AA333" s="214"/>
    </row>
    <row r="334" spans="17:27" s="18" customFormat="1" ht="15" customHeight="1">
      <c r="Q334" s="163"/>
      <c r="R334" s="164"/>
      <c r="S334" s="19"/>
      <c r="T334" s="19"/>
      <c r="U334" s="19"/>
      <c r="V334" s="177" t="s">
        <v>443</v>
      </c>
      <c r="W334" s="178" t="s">
        <v>447</v>
      </c>
      <c r="Y334" s="193"/>
      <c r="AA334" s="214"/>
    </row>
    <row r="335" spans="17:27" s="18" customFormat="1" ht="15" customHeight="1">
      <c r="Q335" s="163"/>
      <c r="R335" s="164"/>
      <c r="S335" s="19"/>
      <c r="T335" s="19"/>
      <c r="U335" s="19"/>
      <c r="V335" s="177" t="s">
        <v>443</v>
      </c>
      <c r="W335" s="178" t="s">
        <v>408</v>
      </c>
      <c r="Y335" s="193"/>
      <c r="AA335" s="214"/>
    </row>
    <row r="336" spans="17:27" s="18" customFormat="1" ht="15" customHeight="1">
      <c r="Q336" s="163"/>
      <c r="R336" s="164"/>
      <c r="S336" s="19"/>
      <c r="T336" s="19"/>
      <c r="U336" s="19"/>
      <c r="V336" s="177" t="s">
        <v>443</v>
      </c>
      <c r="W336" s="178" t="s">
        <v>448</v>
      </c>
      <c r="Y336" s="193"/>
      <c r="AA336" s="214"/>
    </row>
    <row r="337" spans="17:27" s="18" customFormat="1" ht="15" customHeight="1">
      <c r="Q337" s="163"/>
      <c r="R337" s="164"/>
      <c r="S337" s="19"/>
      <c r="T337" s="19"/>
      <c r="U337" s="19"/>
      <c r="V337" s="177" t="s">
        <v>443</v>
      </c>
      <c r="W337" s="178" t="s">
        <v>449</v>
      </c>
      <c r="Y337" s="193"/>
      <c r="AA337" s="214"/>
    </row>
    <row r="338" spans="17:27" s="18" customFormat="1" ht="15" customHeight="1">
      <c r="Q338" s="163"/>
      <c r="R338" s="164"/>
      <c r="S338" s="19"/>
      <c r="T338" s="19"/>
      <c r="U338" s="19"/>
      <c r="V338" s="177" t="s">
        <v>443</v>
      </c>
      <c r="W338" s="178" t="s">
        <v>600</v>
      </c>
      <c r="Y338" s="193"/>
      <c r="AA338" s="214"/>
    </row>
    <row r="339" spans="17:27" s="18" customFormat="1" ht="15" customHeight="1">
      <c r="Q339" s="163"/>
      <c r="R339" s="229"/>
      <c r="S339" s="19"/>
      <c r="T339" s="19"/>
      <c r="U339" s="19"/>
      <c r="V339" s="177" t="s">
        <v>443</v>
      </c>
      <c r="W339" s="178" t="s">
        <v>450</v>
      </c>
      <c r="Y339" s="193"/>
      <c r="AA339" s="214"/>
    </row>
    <row r="340" spans="17:27" s="18" customFormat="1" ht="15" customHeight="1">
      <c r="Q340" s="163"/>
      <c r="R340" s="164"/>
      <c r="S340" s="19"/>
      <c r="T340" s="19"/>
      <c r="U340" s="19"/>
      <c r="V340" s="177" t="s">
        <v>443</v>
      </c>
      <c r="W340" s="178" t="s">
        <v>451</v>
      </c>
      <c r="Y340" s="193"/>
      <c r="AA340" s="214"/>
    </row>
    <row r="341" spans="17:27" s="18" customFormat="1" ht="15" customHeight="1">
      <c r="Q341" s="163"/>
      <c r="R341" s="164"/>
      <c r="S341" s="19"/>
      <c r="T341" s="19"/>
      <c r="U341" s="19"/>
      <c r="V341" s="177" t="s">
        <v>443</v>
      </c>
      <c r="W341" s="178" t="s">
        <v>452</v>
      </c>
      <c r="Y341" s="193"/>
      <c r="AA341" s="214"/>
    </row>
    <row r="342" spans="17:27" s="18" customFormat="1" ht="15" customHeight="1">
      <c r="Q342" s="163"/>
      <c r="R342" s="164"/>
      <c r="S342" s="19"/>
      <c r="T342" s="19"/>
      <c r="U342" s="19"/>
      <c r="V342" s="177" t="s">
        <v>443</v>
      </c>
      <c r="W342" s="178" t="s">
        <v>588</v>
      </c>
      <c r="Y342" s="193"/>
      <c r="AA342" s="214"/>
    </row>
    <row r="343" spans="17:27" s="18" customFormat="1" ht="15" customHeight="1">
      <c r="Q343" s="163"/>
      <c r="R343" s="229"/>
      <c r="S343" s="19"/>
      <c r="T343" s="19"/>
      <c r="U343" s="19"/>
      <c r="V343" s="177" t="s">
        <v>443</v>
      </c>
      <c r="W343" s="178" t="s">
        <v>453</v>
      </c>
      <c r="Y343" s="193"/>
      <c r="AA343" s="214"/>
    </row>
    <row r="344" spans="17:27" s="18" customFormat="1" ht="15" customHeight="1">
      <c r="Q344" s="163"/>
      <c r="R344" s="164"/>
      <c r="S344" s="19"/>
      <c r="T344" s="19"/>
      <c r="U344" s="19"/>
      <c r="V344" s="177"/>
      <c r="W344" s="178" t="s">
        <v>587</v>
      </c>
      <c r="Y344" s="193"/>
      <c r="AA344" s="214"/>
    </row>
    <row r="345" spans="17:27" s="18" customFormat="1" ht="15" customHeight="1">
      <c r="Q345" s="163"/>
      <c r="R345" s="164"/>
      <c r="S345" s="19"/>
      <c r="T345" s="19"/>
      <c r="U345" s="19"/>
      <c r="V345" s="177" t="s">
        <v>454</v>
      </c>
      <c r="W345" s="178" t="s">
        <v>455</v>
      </c>
      <c r="Y345" s="193"/>
      <c r="AA345" s="214"/>
    </row>
    <row r="346" spans="17:27" s="18" customFormat="1" ht="15" customHeight="1">
      <c r="Q346" s="163"/>
      <c r="R346" s="164"/>
      <c r="S346" s="19"/>
      <c r="T346" s="19"/>
      <c r="U346" s="19"/>
      <c r="V346" s="177" t="s">
        <v>454</v>
      </c>
      <c r="W346" s="178" t="s">
        <v>456</v>
      </c>
      <c r="Y346" s="193"/>
      <c r="AA346" s="214"/>
    </row>
    <row r="347" spans="17:27" s="18" customFormat="1" ht="15" customHeight="1">
      <c r="Q347" s="163"/>
      <c r="R347" s="164"/>
      <c r="S347" s="19"/>
      <c r="T347" s="19"/>
      <c r="U347" s="19"/>
      <c r="V347" s="177" t="s">
        <v>454</v>
      </c>
      <c r="W347" s="178" t="s">
        <v>457</v>
      </c>
      <c r="Y347" s="193"/>
      <c r="AA347" s="214"/>
    </row>
    <row r="348" spans="17:27" s="18" customFormat="1" ht="15" customHeight="1">
      <c r="Q348" s="163"/>
      <c r="R348" s="164"/>
      <c r="S348" s="19"/>
      <c r="T348" s="19"/>
      <c r="U348" s="19"/>
      <c r="V348" s="177" t="s">
        <v>454</v>
      </c>
      <c r="W348" s="178" t="s">
        <v>458</v>
      </c>
      <c r="Y348" s="193"/>
      <c r="AA348" s="214"/>
    </row>
    <row r="349" spans="17:27" s="18" customFormat="1" ht="15" customHeight="1">
      <c r="Q349" s="163"/>
      <c r="R349" s="164"/>
      <c r="S349" s="19"/>
      <c r="T349" s="19"/>
      <c r="U349" s="19"/>
      <c r="V349" s="177" t="s">
        <v>454</v>
      </c>
      <c r="W349" s="178" t="s">
        <v>607</v>
      </c>
      <c r="Y349" s="193"/>
      <c r="AA349" s="214"/>
    </row>
    <row r="350" spans="17:27" s="18" customFormat="1" ht="15" customHeight="1">
      <c r="Q350" s="163"/>
      <c r="R350" s="164"/>
      <c r="S350" s="19"/>
      <c r="T350" s="19"/>
      <c r="U350" s="19"/>
      <c r="V350" s="177" t="s">
        <v>454</v>
      </c>
      <c r="W350" s="178" t="s">
        <v>459</v>
      </c>
      <c r="Y350" s="193"/>
      <c r="AA350" s="214"/>
    </row>
    <row r="351" spans="17:27" s="18" customFormat="1" ht="15" customHeight="1">
      <c r="Q351" s="163"/>
      <c r="R351" s="164"/>
      <c r="S351" s="19"/>
      <c r="T351" s="19"/>
      <c r="U351" s="19"/>
      <c r="V351" s="177" t="s">
        <v>454</v>
      </c>
      <c r="W351" s="178" t="s">
        <v>460</v>
      </c>
      <c r="Y351" s="193"/>
      <c r="AA351" s="214"/>
    </row>
    <row r="352" spans="17:27" s="18" customFormat="1" ht="15" customHeight="1">
      <c r="Q352" s="163"/>
      <c r="R352" s="164"/>
      <c r="S352" s="19"/>
      <c r="T352" s="19"/>
      <c r="U352" s="19"/>
      <c r="V352" s="177" t="s">
        <v>454</v>
      </c>
      <c r="W352" s="178" t="s">
        <v>461</v>
      </c>
      <c r="Y352" s="193"/>
      <c r="AA352" s="214"/>
    </row>
    <row r="353" spans="17:27" s="18" customFormat="1" ht="15" customHeight="1">
      <c r="Q353" s="163"/>
      <c r="R353" s="164"/>
      <c r="S353" s="19"/>
      <c r="T353" s="19"/>
      <c r="U353" s="19"/>
      <c r="V353" s="177" t="s">
        <v>454</v>
      </c>
      <c r="W353" s="178" t="s">
        <v>462</v>
      </c>
      <c r="Y353" s="193"/>
      <c r="AA353" s="214"/>
    </row>
    <row r="354" spans="17:27" s="18" customFormat="1" ht="15" customHeight="1">
      <c r="Q354" s="163"/>
      <c r="R354" s="164"/>
      <c r="S354" s="19"/>
      <c r="T354" s="19"/>
      <c r="U354" s="19"/>
      <c r="V354" s="177" t="s">
        <v>454</v>
      </c>
      <c r="W354" s="178" t="s">
        <v>463</v>
      </c>
      <c r="Y354" s="193"/>
      <c r="AA354" s="214"/>
    </row>
    <row r="355" spans="17:27" s="18" customFormat="1" ht="15" customHeight="1">
      <c r="Q355" s="163"/>
      <c r="R355" s="164"/>
      <c r="S355" s="19"/>
      <c r="T355" s="19"/>
      <c r="U355" s="19"/>
      <c r="V355" s="177" t="s">
        <v>454</v>
      </c>
      <c r="W355" s="178" t="s">
        <v>464</v>
      </c>
      <c r="Y355" s="193"/>
      <c r="AA355" s="214"/>
    </row>
    <row r="356" spans="17:27" s="18" customFormat="1" ht="15" customHeight="1">
      <c r="Q356" s="163"/>
      <c r="R356" s="164"/>
      <c r="S356" s="19"/>
      <c r="T356" s="19"/>
      <c r="U356" s="19"/>
      <c r="V356" s="177" t="s">
        <v>454</v>
      </c>
      <c r="W356" s="178" t="s">
        <v>465</v>
      </c>
      <c r="Y356" s="193"/>
      <c r="AA356" s="214"/>
    </row>
    <row r="357" spans="17:27" s="18" customFormat="1" ht="15" customHeight="1">
      <c r="Q357" s="163"/>
      <c r="R357" s="164"/>
      <c r="S357" s="19"/>
      <c r="T357" s="19"/>
      <c r="U357" s="19"/>
      <c r="V357" s="177"/>
      <c r="W357" s="178" t="s">
        <v>587</v>
      </c>
      <c r="Y357" s="193"/>
      <c r="AA357" s="214"/>
    </row>
    <row r="358" spans="17:27" s="18" customFormat="1" ht="15" customHeight="1">
      <c r="Q358" s="163"/>
      <c r="R358" s="164"/>
      <c r="S358" s="19"/>
      <c r="T358" s="19"/>
      <c r="U358" s="19"/>
      <c r="V358" s="177" t="s">
        <v>466</v>
      </c>
      <c r="W358" s="178" t="s">
        <v>467</v>
      </c>
      <c r="Y358" s="193"/>
      <c r="AA358" s="214"/>
    </row>
    <row r="359" spans="17:27" s="18" customFormat="1" ht="15" customHeight="1">
      <c r="Q359" s="163"/>
      <c r="R359" s="164"/>
      <c r="S359" s="19"/>
      <c r="T359" s="19"/>
      <c r="U359" s="19"/>
      <c r="V359" s="177" t="s">
        <v>466</v>
      </c>
      <c r="W359" s="178" t="s">
        <v>468</v>
      </c>
      <c r="Y359" s="193"/>
      <c r="AA359" s="214"/>
    </row>
    <row r="360" spans="17:27" s="18" customFormat="1" ht="15" customHeight="1">
      <c r="Q360" s="163"/>
      <c r="R360" s="164"/>
      <c r="S360" s="19"/>
      <c r="T360" s="19"/>
      <c r="U360" s="19"/>
      <c r="V360" s="177"/>
      <c r="W360" s="178" t="s">
        <v>587</v>
      </c>
      <c r="Y360" s="193"/>
      <c r="AA360" s="214"/>
    </row>
    <row r="361" spans="17:27" s="18" customFormat="1" ht="15" customHeight="1">
      <c r="Q361" s="163"/>
      <c r="R361" s="164"/>
      <c r="S361" s="19"/>
      <c r="T361" s="19"/>
      <c r="U361" s="19"/>
      <c r="V361" s="177" t="s">
        <v>469</v>
      </c>
      <c r="W361" s="178" t="s">
        <v>470</v>
      </c>
      <c r="Y361" s="193"/>
      <c r="AA361" s="214"/>
    </row>
    <row r="362" spans="17:27" s="18" customFormat="1" ht="15" customHeight="1">
      <c r="Q362" s="163"/>
      <c r="R362" s="164"/>
      <c r="S362" s="19"/>
      <c r="T362" s="19"/>
      <c r="U362" s="19"/>
      <c r="V362" s="177" t="s">
        <v>469</v>
      </c>
      <c r="W362" s="178" t="s">
        <v>471</v>
      </c>
      <c r="Y362" s="193"/>
      <c r="AA362" s="214"/>
    </row>
    <row r="363" spans="17:27" s="18" customFormat="1" ht="15" customHeight="1">
      <c r="Q363" s="163"/>
      <c r="R363" s="164"/>
      <c r="S363" s="19"/>
      <c r="T363" s="19"/>
      <c r="U363" s="19"/>
      <c r="V363" s="177" t="s">
        <v>469</v>
      </c>
      <c r="W363" s="178" t="s">
        <v>472</v>
      </c>
      <c r="Y363" s="193"/>
      <c r="AA363" s="214"/>
    </row>
    <row r="364" spans="17:27" s="18" customFormat="1" ht="15" customHeight="1">
      <c r="Q364" s="163"/>
      <c r="R364" s="164"/>
      <c r="S364" s="19"/>
      <c r="T364" s="19"/>
      <c r="U364" s="19"/>
      <c r="V364" s="177" t="s">
        <v>469</v>
      </c>
      <c r="W364" s="178" t="s">
        <v>473</v>
      </c>
      <c r="Y364" s="193"/>
      <c r="AA364" s="214"/>
    </row>
    <row r="365" spans="17:27" s="18" customFormat="1" ht="15" customHeight="1">
      <c r="Q365" s="163"/>
      <c r="R365" s="164"/>
      <c r="S365" s="19"/>
      <c r="T365" s="19"/>
      <c r="U365" s="19"/>
      <c r="V365" s="177" t="s">
        <v>469</v>
      </c>
      <c r="W365" s="178" t="s">
        <v>474</v>
      </c>
      <c r="Y365" s="193"/>
      <c r="AA365" s="214"/>
    </row>
    <row r="366" spans="17:27" s="18" customFormat="1" ht="15" customHeight="1">
      <c r="Q366" s="163"/>
      <c r="R366" s="164"/>
      <c r="S366" s="19"/>
      <c r="T366" s="19"/>
      <c r="U366" s="19"/>
      <c r="V366" s="177" t="s">
        <v>469</v>
      </c>
      <c r="W366" s="178" t="s">
        <v>475</v>
      </c>
      <c r="Y366" s="193"/>
      <c r="AA366" s="214"/>
    </row>
    <row r="367" spans="17:27" s="18" customFormat="1" ht="15" customHeight="1">
      <c r="Q367" s="163"/>
      <c r="R367" s="164"/>
      <c r="S367" s="19"/>
      <c r="T367" s="19"/>
      <c r="U367" s="19"/>
      <c r="V367" s="177" t="s">
        <v>469</v>
      </c>
      <c r="W367" s="178" t="s">
        <v>594</v>
      </c>
      <c r="Y367" s="193"/>
      <c r="AA367" s="214"/>
    </row>
    <row r="368" spans="17:27" s="18" customFormat="1" ht="15" customHeight="1">
      <c r="Q368" s="163"/>
      <c r="R368" s="164"/>
      <c r="S368" s="19"/>
      <c r="T368" s="19"/>
      <c r="U368" s="19"/>
      <c r="V368" s="177" t="s">
        <v>469</v>
      </c>
      <c r="W368" s="178" t="s">
        <v>476</v>
      </c>
      <c r="Y368" s="193"/>
      <c r="AA368" s="214"/>
    </row>
    <row r="369" spans="17:27" s="18" customFormat="1" ht="15" customHeight="1">
      <c r="Q369" s="163"/>
      <c r="R369" s="164"/>
      <c r="S369" s="19"/>
      <c r="T369" s="19"/>
      <c r="U369" s="19"/>
      <c r="V369" s="177"/>
      <c r="W369" s="178" t="s">
        <v>587</v>
      </c>
      <c r="Y369" s="193"/>
      <c r="AA369" s="214"/>
    </row>
    <row r="370" spans="17:27" s="18" customFormat="1" ht="15" customHeight="1">
      <c r="Q370" s="163"/>
      <c r="R370" s="164"/>
      <c r="S370" s="19"/>
      <c r="T370" s="19"/>
      <c r="U370" s="19"/>
      <c r="V370" s="177" t="s">
        <v>477</v>
      </c>
      <c r="W370" s="178" t="s">
        <v>478</v>
      </c>
      <c r="Y370" s="193"/>
      <c r="AA370" s="214"/>
    </row>
    <row r="371" spans="17:27" s="18" customFormat="1" ht="15" customHeight="1">
      <c r="Q371" s="163"/>
      <c r="R371" s="164"/>
      <c r="S371" s="19"/>
      <c r="T371" s="19"/>
      <c r="U371" s="19"/>
      <c r="V371" s="177" t="s">
        <v>477</v>
      </c>
      <c r="W371" s="178" t="s">
        <v>479</v>
      </c>
      <c r="Y371" s="193"/>
      <c r="AA371" s="214"/>
    </row>
    <row r="372" spans="17:27" s="18" customFormat="1" ht="15" customHeight="1">
      <c r="Q372" s="163"/>
      <c r="R372" s="164"/>
      <c r="S372" s="19"/>
      <c r="T372" s="19"/>
      <c r="U372" s="19"/>
      <c r="V372" s="177" t="s">
        <v>477</v>
      </c>
      <c r="W372" s="178" t="s">
        <v>480</v>
      </c>
      <c r="Y372" s="193"/>
      <c r="AA372" s="214"/>
    </row>
    <row r="373" spans="17:27" s="18" customFormat="1" ht="15" customHeight="1">
      <c r="Q373" s="163"/>
      <c r="R373" s="164"/>
      <c r="S373" s="19"/>
      <c r="T373" s="19"/>
      <c r="U373" s="19"/>
      <c r="V373" s="177" t="s">
        <v>477</v>
      </c>
      <c r="W373" s="178" t="s">
        <v>481</v>
      </c>
      <c r="Y373" s="193"/>
      <c r="AA373" s="214"/>
    </row>
    <row r="374" spans="17:27" s="18" customFormat="1" ht="15" customHeight="1">
      <c r="Q374" s="163"/>
      <c r="R374" s="164"/>
      <c r="S374" s="19"/>
      <c r="T374" s="19"/>
      <c r="U374" s="19"/>
      <c r="V374" s="177" t="s">
        <v>477</v>
      </c>
      <c r="W374" s="178" t="s">
        <v>482</v>
      </c>
      <c r="Y374" s="193"/>
      <c r="AA374" s="214"/>
    </row>
    <row r="375" spans="17:27" s="18" customFormat="1" ht="15" customHeight="1">
      <c r="Q375" s="163"/>
      <c r="R375" s="164"/>
      <c r="S375" s="19"/>
      <c r="T375" s="19"/>
      <c r="U375" s="19"/>
      <c r="V375" s="177" t="s">
        <v>477</v>
      </c>
      <c r="W375" s="178" t="s">
        <v>483</v>
      </c>
      <c r="Y375" s="193"/>
      <c r="AA375" s="214"/>
    </row>
    <row r="376" spans="17:27" s="18" customFormat="1" ht="15" customHeight="1">
      <c r="Q376" s="163"/>
      <c r="R376" s="164"/>
      <c r="S376" s="19"/>
      <c r="T376" s="19"/>
      <c r="U376" s="19"/>
      <c r="V376" s="177" t="s">
        <v>477</v>
      </c>
      <c r="W376" s="178" t="s">
        <v>484</v>
      </c>
      <c r="Y376" s="193"/>
      <c r="AA376" s="214"/>
    </row>
    <row r="377" spans="17:27" s="18" customFormat="1" ht="15" customHeight="1">
      <c r="Q377" s="163"/>
      <c r="R377" s="164"/>
      <c r="S377" s="19"/>
      <c r="T377" s="19"/>
      <c r="U377" s="19"/>
      <c r="V377" s="177" t="s">
        <v>477</v>
      </c>
      <c r="W377" s="178" t="s">
        <v>485</v>
      </c>
      <c r="Y377" s="193"/>
      <c r="AA377" s="214"/>
    </row>
    <row r="378" spans="17:27" s="18" customFormat="1" ht="15" customHeight="1">
      <c r="Q378" s="163"/>
      <c r="R378" s="164"/>
      <c r="S378" s="19"/>
      <c r="T378" s="19"/>
      <c r="U378" s="19"/>
      <c r="V378" s="177" t="s">
        <v>477</v>
      </c>
      <c r="W378" s="178" t="s">
        <v>486</v>
      </c>
      <c r="Y378" s="193"/>
      <c r="AA378" s="214"/>
    </row>
    <row r="379" spans="17:27" s="18" customFormat="1" ht="15" customHeight="1">
      <c r="Q379" s="163"/>
      <c r="R379" s="164"/>
      <c r="S379" s="19"/>
      <c r="T379" s="19"/>
      <c r="U379" s="19"/>
      <c r="V379" s="177" t="s">
        <v>477</v>
      </c>
      <c r="W379" s="178" t="s">
        <v>487</v>
      </c>
      <c r="Y379" s="193"/>
      <c r="AA379" s="214"/>
    </row>
    <row r="380" spans="17:27" s="18" customFormat="1" ht="15" customHeight="1">
      <c r="Q380" s="163"/>
      <c r="R380" s="164"/>
      <c r="S380" s="19"/>
      <c r="T380" s="19"/>
      <c r="U380" s="19"/>
      <c r="V380" s="177" t="s">
        <v>477</v>
      </c>
      <c r="W380" s="178" t="s">
        <v>488</v>
      </c>
      <c r="Y380" s="193"/>
      <c r="AA380" s="214"/>
    </row>
    <row r="381" spans="17:27" s="18" customFormat="1" ht="15" customHeight="1">
      <c r="Q381" s="163"/>
      <c r="R381" s="164"/>
      <c r="S381" s="19"/>
      <c r="T381" s="19"/>
      <c r="U381" s="19"/>
      <c r="V381" s="177" t="s">
        <v>477</v>
      </c>
      <c r="W381" s="178" t="s">
        <v>489</v>
      </c>
      <c r="Y381" s="193"/>
      <c r="AA381" s="214"/>
    </row>
    <row r="382" spans="17:27" s="18" customFormat="1" ht="15" customHeight="1">
      <c r="Q382" s="163"/>
      <c r="R382" s="164"/>
      <c r="S382" s="19"/>
      <c r="T382" s="19"/>
      <c r="U382" s="19"/>
      <c r="V382" s="177" t="s">
        <v>477</v>
      </c>
      <c r="W382" s="178" t="s">
        <v>490</v>
      </c>
      <c r="Y382" s="193"/>
      <c r="AA382" s="214"/>
    </row>
    <row r="383" spans="17:27" s="18" customFormat="1" ht="15" customHeight="1">
      <c r="Q383" s="163"/>
      <c r="R383" s="164"/>
      <c r="S383" s="19"/>
      <c r="T383" s="19"/>
      <c r="U383" s="19"/>
      <c r="V383" s="177" t="s">
        <v>477</v>
      </c>
      <c r="W383" s="178" t="s">
        <v>491</v>
      </c>
      <c r="Y383" s="193"/>
      <c r="AA383" s="214"/>
    </row>
    <row r="384" spans="17:27" s="18" customFormat="1" ht="15" customHeight="1">
      <c r="Q384" s="163"/>
      <c r="R384" s="164"/>
      <c r="S384" s="19"/>
      <c r="T384" s="19"/>
      <c r="U384" s="19"/>
      <c r="V384" s="177" t="s">
        <v>477</v>
      </c>
      <c r="W384" s="178" t="s">
        <v>492</v>
      </c>
      <c r="Y384" s="193"/>
      <c r="AA384" s="214"/>
    </row>
    <row r="385" spans="17:27" s="18" customFormat="1" ht="15" customHeight="1">
      <c r="Q385" s="163"/>
      <c r="R385" s="164"/>
      <c r="S385" s="19"/>
      <c r="T385" s="19"/>
      <c r="U385" s="19"/>
      <c r="V385" s="177" t="s">
        <v>477</v>
      </c>
      <c r="W385" s="178" t="s">
        <v>493</v>
      </c>
      <c r="Y385" s="193"/>
      <c r="AA385" s="214"/>
    </row>
    <row r="386" spans="17:27" s="18" customFormat="1" ht="15" customHeight="1">
      <c r="Q386" s="163"/>
      <c r="R386" s="164"/>
      <c r="S386" s="19"/>
      <c r="T386" s="19"/>
      <c r="U386" s="19"/>
      <c r="V386" s="177"/>
      <c r="W386" s="178" t="s">
        <v>587</v>
      </c>
      <c r="Y386" s="193"/>
      <c r="AA386" s="214"/>
    </row>
    <row r="387" spans="17:27" s="18" customFormat="1" ht="15" customHeight="1">
      <c r="Q387" s="163"/>
      <c r="R387" s="164"/>
      <c r="S387" s="19"/>
      <c r="T387" s="19"/>
      <c r="U387" s="19"/>
      <c r="V387" s="177" t="s">
        <v>494</v>
      </c>
      <c r="W387" s="178" t="s">
        <v>495</v>
      </c>
      <c r="Y387" s="193"/>
      <c r="AA387" s="214"/>
    </row>
    <row r="388" spans="17:27" s="18" customFormat="1" ht="15" customHeight="1">
      <c r="Q388" s="163"/>
      <c r="R388" s="164"/>
      <c r="S388" s="19"/>
      <c r="T388" s="19"/>
      <c r="U388" s="19"/>
      <c r="V388" s="177" t="s">
        <v>494</v>
      </c>
      <c r="W388" s="178" t="s">
        <v>496</v>
      </c>
      <c r="Y388" s="193"/>
      <c r="AA388" s="214"/>
    </row>
    <row r="389" spans="17:27" s="18" customFormat="1" ht="15" customHeight="1">
      <c r="Q389" s="163"/>
      <c r="R389" s="164"/>
      <c r="S389" s="19"/>
      <c r="T389" s="19"/>
      <c r="U389" s="19"/>
      <c r="V389" s="177" t="s">
        <v>494</v>
      </c>
      <c r="W389" s="178" t="s">
        <v>497</v>
      </c>
      <c r="Y389" s="193"/>
      <c r="AA389" s="214"/>
    </row>
    <row r="390" spans="17:27" s="18" customFormat="1" ht="15" customHeight="1">
      <c r="Q390" s="163"/>
      <c r="R390" s="164"/>
      <c r="S390" s="19"/>
      <c r="T390" s="19"/>
      <c r="U390" s="19"/>
      <c r="V390" s="177"/>
      <c r="W390" s="178" t="s">
        <v>587</v>
      </c>
      <c r="Y390" s="193"/>
      <c r="AA390" s="214"/>
    </row>
    <row r="391" spans="17:27" s="18" customFormat="1" ht="15" customHeight="1">
      <c r="Q391" s="163"/>
      <c r="R391" s="164"/>
      <c r="S391" s="19"/>
      <c r="T391" s="19"/>
      <c r="U391" s="19"/>
      <c r="V391" s="177" t="s">
        <v>498</v>
      </c>
      <c r="W391" s="178" t="s">
        <v>499</v>
      </c>
      <c r="Y391" s="193"/>
      <c r="AA391" s="214"/>
    </row>
    <row r="392" spans="17:27" s="18" customFormat="1" ht="15" customHeight="1">
      <c r="Q392" s="163"/>
      <c r="R392" s="164"/>
      <c r="S392" s="19"/>
      <c r="T392" s="19"/>
      <c r="U392" s="19"/>
      <c r="V392" s="177" t="s">
        <v>498</v>
      </c>
      <c r="W392" s="178" t="s">
        <v>608</v>
      </c>
      <c r="Y392" s="193"/>
      <c r="AA392" s="214"/>
    </row>
    <row r="393" spans="17:27" s="18" customFormat="1" ht="15" customHeight="1">
      <c r="Q393" s="163"/>
      <c r="R393" s="164"/>
      <c r="S393" s="19"/>
      <c r="T393" s="19"/>
      <c r="U393" s="19"/>
      <c r="V393" s="177" t="s">
        <v>498</v>
      </c>
      <c r="W393" s="178" t="s">
        <v>605</v>
      </c>
      <c r="Y393" s="193"/>
      <c r="AA393" s="214"/>
    </row>
    <row r="394" spans="17:27" s="18" customFormat="1" ht="15" customHeight="1">
      <c r="Q394" s="163"/>
      <c r="R394" s="164"/>
      <c r="S394" s="19"/>
      <c r="T394" s="19"/>
      <c r="U394" s="19"/>
      <c r="V394" s="177" t="s">
        <v>498</v>
      </c>
      <c r="W394" s="178" t="s">
        <v>601</v>
      </c>
      <c r="Y394" s="193"/>
      <c r="AA394" s="214"/>
    </row>
    <row r="395" spans="17:27" s="18" customFormat="1" ht="15" customHeight="1">
      <c r="Q395" s="163"/>
      <c r="R395" s="164"/>
      <c r="S395" s="19"/>
      <c r="T395" s="19"/>
      <c r="U395" s="19"/>
      <c r="V395" s="177" t="s">
        <v>498</v>
      </c>
      <c r="W395" s="178" t="s">
        <v>500</v>
      </c>
      <c r="Y395" s="193"/>
      <c r="AA395" s="214"/>
    </row>
    <row r="396" spans="17:27" s="18" customFormat="1" ht="15" customHeight="1">
      <c r="Q396" s="163"/>
      <c r="R396" s="164"/>
      <c r="S396" s="19"/>
      <c r="T396" s="19"/>
      <c r="U396" s="19"/>
      <c r="V396" s="177" t="s">
        <v>498</v>
      </c>
      <c r="W396" s="178" t="s">
        <v>501</v>
      </c>
      <c r="Y396" s="193"/>
      <c r="AA396" s="214"/>
    </row>
    <row r="397" spans="17:27" s="18" customFormat="1" ht="15" customHeight="1">
      <c r="Q397" s="163"/>
      <c r="R397" s="164"/>
      <c r="S397" s="19"/>
      <c r="T397" s="19"/>
      <c r="U397" s="19"/>
      <c r="V397" s="177"/>
      <c r="W397" s="178" t="s">
        <v>587</v>
      </c>
      <c r="Y397" s="193"/>
      <c r="AA397" s="214"/>
    </row>
    <row r="398" spans="17:27" s="18" customFormat="1" ht="15" customHeight="1">
      <c r="Q398" s="163"/>
      <c r="R398" s="164"/>
      <c r="S398" s="19"/>
      <c r="T398" s="19"/>
      <c r="U398" s="19"/>
      <c r="V398" s="177" t="s">
        <v>502</v>
      </c>
      <c r="W398" s="178" t="s">
        <v>599</v>
      </c>
      <c r="Y398" s="193"/>
      <c r="AA398" s="214"/>
    </row>
    <row r="399" spans="17:27" s="18" customFormat="1" ht="15" customHeight="1">
      <c r="Q399" s="163"/>
      <c r="R399" s="164"/>
      <c r="S399" s="19"/>
      <c r="T399" s="19"/>
      <c r="U399" s="19"/>
      <c r="V399" s="177" t="s">
        <v>502</v>
      </c>
      <c r="W399" s="178" t="s">
        <v>503</v>
      </c>
      <c r="Y399" s="193"/>
      <c r="AA399" s="214"/>
    </row>
    <row r="400" spans="17:27" s="18" customFormat="1" ht="15" customHeight="1">
      <c r="Q400" s="163"/>
      <c r="R400" s="164"/>
      <c r="S400" s="19"/>
      <c r="T400" s="19"/>
      <c r="U400" s="19"/>
      <c r="V400" s="177" t="s">
        <v>502</v>
      </c>
      <c r="W400" s="178" t="s">
        <v>504</v>
      </c>
      <c r="Y400" s="193"/>
      <c r="AA400" s="214"/>
    </row>
    <row r="401" spans="17:27" s="18" customFormat="1" ht="15" customHeight="1">
      <c r="Q401" s="163"/>
      <c r="R401" s="164"/>
      <c r="S401" s="19"/>
      <c r="T401" s="19"/>
      <c r="U401" s="19"/>
      <c r="V401" s="177"/>
      <c r="W401" s="178" t="s">
        <v>587</v>
      </c>
      <c r="Y401" s="193"/>
      <c r="AA401" s="214"/>
    </row>
    <row r="402" spans="17:27" s="18" customFormat="1" ht="15" customHeight="1">
      <c r="Q402" s="163"/>
      <c r="R402" s="164"/>
      <c r="S402" s="19"/>
      <c r="T402" s="19"/>
      <c r="U402" s="19"/>
      <c r="V402" s="177" t="s">
        <v>505</v>
      </c>
      <c r="W402" s="178" t="s">
        <v>506</v>
      </c>
      <c r="Y402" s="193"/>
      <c r="AA402" s="214"/>
    </row>
    <row r="403" spans="17:27" s="18" customFormat="1" ht="15" customHeight="1">
      <c r="Q403" s="163"/>
      <c r="R403" s="164"/>
      <c r="S403" s="19"/>
      <c r="T403" s="19"/>
      <c r="U403" s="19"/>
      <c r="V403" s="177" t="s">
        <v>505</v>
      </c>
      <c r="W403" s="178" t="s">
        <v>507</v>
      </c>
      <c r="Y403" s="193"/>
      <c r="AA403" s="214"/>
    </row>
    <row r="404" spans="17:27" s="18" customFormat="1" ht="15" customHeight="1">
      <c r="Q404" s="163"/>
      <c r="R404" s="164"/>
      <c r="S404" s="19"/>
      <c r="T404" s="19"/>
      <c r="U404" s="19"/>
      <c r="V404" s="177" t="s">
        <v>505</v>
      </c>
      <c r="W404" s="178" t="s">
        <v>508</v>
      </c>
      <c r="Y404" s="193"/>
      <c r="AA404" s="214"/>
    </row>
    <row r="405" spans="17:27" s="18" customFormat="1" ht="15" customHeight="1">
      <c r="Q405" s="163"/>
      <c r="R405" s="164"/>
      <c r="S405" s="19"/>
      <c r="T405" s="19"/>
      <c r="U405" s="19"/>
      <c r="V405" s="177" t="s">
        <v>505</v>
      </c>
      <c r="W405" s="178" t="s">
        <v>509</v>
      </c>
      <c r="Y405" s="193"/>
      <c r="AA405" s="214"/>
    </row>
    <row r="406" spans="17:27" s="18" customFormat="1" ht="15" customHeight="1">
      <c r="Q406" s="163"/>
      <c r="R406" s="164"/>
      <c r="S406" s="19"/>
      <c r="T406" s="19"/>
      <c r="U406" s="19"/>
      <c r="V406" s="177" t="s">
        <v>505</v>
      </c>
      <c r="W406" s="178" t="s">
        <v>510</v>
      </c>
      <c r="Y406" s="193"/>
      <c r="AA406" s="214"/>
    </row>
    <row r="407" spans="17:27" s="18" customFormat="1" ht="15" customHeight="1">
      <c r="Q407" s="163"/>
      <c r="R407" s="164"/>
      <c r="S407" s="19"/>
      <c r="T407" s="19"/>
      <c r="U407" s="19"/>
      <c r="V407" s="177" t="s">
        <v>505</v>
      </c>
      <c r="W407" s="178" t="s">
        <v>511</v>
      </c>
      <c r="Y407" s="193"/>
      <c r="AA407" s="214"/>
    </row>
    <row r="408" spans="17:27" s="18" customFormat="1" ht="15" customHeight="1">
      <c r="Q408" s="163"/>
      <c r="R408" s="164"/>
      <c r="S408" s="19"/>
      <c r="T408" s="19"/>
      <c r="U408" s="19"/>
      <c r="V408" s="177"/>
      <c r="W408" s="178" t="s">
        <v>587</v>
      </c>
      <c r="Y408" s="193"/>
      <c r="AA408" s="214"/>
    </row>
    <row r="409" spans="17:27" s="18" customFormat="1" ht="15" customHeight="1">
      <c r="Q409" s="163"/>
      <c r="R409" s="164"/>
      <c r="S409" s="19"/>
      <c r="T409" s="19"/>
      <c r="U409" s="19"/>
      <c r="V409" s="177" t="s">
        <v>512</v>
      </c>
      <c r="W409" s="178" t="s">
        <v>513</v>
      </c>
      <c r="Y409" s="193"/>
      <c r="AA409" s="214"/>
    </row>
    <row r="410" spans="17:27" s="18" customFormat="1" ht="15" customHeight="1">
      <c r="Q410" s="163"/>
      <c r="R410" s="164"/>
      <c r="S410" s="19"/>
      <c r="T410" s="19"/>
      <c r="U410" s="19"/>
      <c r="V410" s="177" t="s">
        <v>512</v>
      </c>
      <c r="W410" s="178" t="s">
        <v>514</v>
      </c>
      <c r="Y410" s="193"/>
      <c r="AA410" s="214"/>
    </row>
    <row r="411" spans="17:27" s="18" customFormat="1" ht="15" customHeight="1">
      <c r="Q411" s="163"/>
      <c r="R411" s="164"/>
      <c r="S411" s="19"/>
      <c r="T411" s="19"/>
      <c r="U411" s="19"/>
      <c r="V411" s="177" t="s">
        <v>512</v>
      </c>
      <c r="W411" s="178" t="s">
        <v>515</v>
      </c>
      <c r="Y411" s="193"/>
      <c r="AA411" s="214"/>
    </row>
    <row r="412" spans="17:27" s="18" customFormat="1" ht="15" customHeight="1">
      <c r="Q412" s="163"/>
      <c r="R412" s="164"/>
      <c r="S412" s="19"/>
      <c r="T412" s="19"/>
      <c r="U412" s="19"/>
      <c r="V412" s="177" t="s">
        <v>512</v>
      </c>
      <c r="W412" s="178" t="s">
        <v>516</v>
      </c>
      <c r="Y412" s="193"/>
      <c r="AA412" s="214"/>
    </row>
    <row r="413" spans="17:27" s="18" customFormat="1" ht="15" customHeight="1">
      <c r="Q413" s="163"/>
      <c r="R413" s="164"/>
      <c r="S413" s="19"/>
      <c r="T413" s="19"/>
      <c r="U413" s="19"/>
      <c r="V413" s="177" t="s">
        <v>512</v>
      </c>
      <c r="W413" s="178" t="s">
        <v>517</v>
      </c>
      <c r="Y413" s="193"/>
      <c r="AA413" s="214"/>
    </row>
    <row r="414" spans="17:27" s="18" customFormat="1" ht="15" customHeight="1">
      <c r="Q414" s="163"/>
      <c r="R414" s="164"/>
      <c r="S414" s="19"/>
      <c r="T414" s="19"/>
      <c r="U414" s="19"/>
      <c r="V414" s="177" t="s">
        <v>512</v>
      </c>
      <c r="W414" s="178" t="s">
        <v>518</v>
      </c>
      <c r="Y414" s="193"/>
      <c r="AA414" s="214"/>
    </row>
    <row r="415" spans="17:27" s="18" customFormat="1" ht="15" customHeight="1">
      <c r="Q415" s="163"/>
      <c r="R415" s="164"/>
      <c r="S415" s="19"/>
      <c r="T415" s="19"/>
      <c r="U415" s="19"/>
      <c r="V415" s="177" t="s">
        <v>512</v>
      </c>
      <c r="W415" s="178" t="s">
        <v>519</v>
      </c>
      <c r="Y415" s="193"/>
      <c r="AA415" s="214"/>
    </row>
    <row r="416" spans="17:27" s="18" customFormat="1" ht="15" customHeight="1">
      <c r="Q416" s="163"/>
      <c r="R416" s="164"/>
      <c r="S416" s="19"/>
      <c r="T416" s="19"/>
      <c r="U416" s="19"/>
      <c r="V416" s="177" t="s">
        <v>512</v>
      </c>
      <c r="W416" s="178" t="s">
        <v>520</v>
      </c>
      <c r="Y416" s="193"/>
      <c r="AA416" s="214"/>
    </row>
    <row r="417" spans="17:27" s="18" customFormat="1" ht="15" customHeight="1">
      <c r="Q417" s="163"/>
      <c r="R417" s="164"/>
      <c r="S417" s="19"/>
      <c r="T417" s="19"/>
      <c r="U417" s="19"/>
      <c r="V417" s="177" t="s">
        <v>512</v>
      </c>
      <c r="W417" s="178" t="s">
        <v>777</v>
      </c>
      <c r="Y417" s="193"/>
      <c r="AA417" s="214"/>
    </row>
    <row r="418" spans="17:27" s="18" customFormat="1" ht="15" customHeight="1">
      <c r="Q418" s="163"/>
      <c r="R418" s="164"/>
      <c r="S418" s="19"/>
      <c r="T418" s="19"/>
      <c r="U418" s="19"/>
      <c r="V418" s="177" t="s">
        <v>512</v>
      </c>
      <c r="W418" s="178" t="s">
        <v>521</v>
      </c>
      <c r="Y418" s="193"/>
      <c r="AA418" s="214"/>
    </row>
    <row r="419" spans="17:27" s="18" customFormat="1" ht="15" customHeight="1">
      <c r="Q419" s="163"/>
      <c r="R419" s="164"/>
      <c r="S419" s="19"/>
      <c r="T419" s="19"/>
      <c r="U419" s="19"/>
      <c r="V419" s="177" t="s">
        <v>512</v>
      </c>
      <c r="W419" s="178" t="s">
        <v>523</v>
      </c>
      <c r="Y419" s="193"/>
      <c r="AA419" s="214"/>
    </row>
    <row r="420" spans="17:27" s="18" customFormat="1" ht="15" customHeight="1">
      <c r="Q420" s="163"/>
      <c r="R420" s="164"/>
      <c r="S420" s="19"/>
      <c r="T420" s="19"/>
      <c r="U420" s="19"/>
      <c r="V420" s="177" t="s">
        <v>512</v>
      </c>
      <c r="W420" s="178" t="s">
        <v>524</v>
      </c>
      <c r="Y420" s="193"/>
      <c r="AA420" s="214"/>
    </row>
    <row r="421" spans="17:27" s="18" customFormat="1" ht="15" customHeight="1">
      <c r="Q421" s="163"/>
      <c r="R421" s="164"/>
      <c r="S421" s="19"/>
      <c r="T421" s="19"/>
      <c r="U421" s="19"/>
      <c r="V421" s="177" t="s">
        <v>512</v>
      </c>
      <c r="W421" s="178" t="s">
        <v>372</v>
      </c>
      <c r="Y421" s="193"/>
      <c r="AA421" s="214"/>
    </row>
    <row r="422" spans="17:27" s="18" customFormat="1" ht="15" customHeight="1">
      <c r="Q422" s="163"/>
      <c r="R422" s="164"/>
      <c r="S422" s="19"/>
      <c r="T422" s="19"/>
      <c r="U422" s="19"/>
      <c r="V422" s="177" t="s">
        <v>512</v>
      </c>
      <c r="W422" s="178" t="s">
        <v>525</v>
      </c>
      <c r="Y422" s="193"/>
      <c r="AA422" s="214"/>
    </row>
    <row r="423" spans="17:27" s="18" customFormat="1" ht="15" customHeight="1">
      <c r="Q423" s="163"/>
      <c r="R423" s="164"/>
      <c r="S423" s="19"/>
      <c r="T423" s="19"/>
      <c r="U423" s="19"/>
      <c r="V423" s="177" t="s">
        <v>512</v>
      </c>
      <c r="W423" s="178" t="s">
        <v>526</v>
      </c>
      <c r="Y423" s="193"/>
      <c r="AA423" s="214"/>
    </row>
    <row r="424" spans="17:27" s="18" customFormat="1" ht="15" customHeight="1">
      <c r="Q424" s="163"/>
      <c r="R424" s="164"/>
      <c r="S424" s="19"/>
      <c r="T424" s="19"/>
      <c r="U424" s="19"/>
      <c r="V424" s="177" t="s">
        <v>512</v>
      </c>
      <c r="W424" s="178" t="s">
        <v>527</v>
      </c>
      <c r="Y424" s="193"/>
      <c r="AA424" s="214"/>
    </row>
    <row r="425" spans="17:27" s="18" customFormat="1" ht="15" customHeight="1">
      <c r="Q425" s="163"/>
      <c r="R425" s="164"/>
      <c r="S425" s="19"/>
      <c r="T425" s="19"/>
      <c r="U425" s="19"/>
      <c r="V425" s="177" t="s">
        <v>512</v>
      </c>
      <c r="W425" s="178" t="s">
        <v>528</v>
      </c>
      <c r="Y425" s="193"/>
      <c r="AA425" s="214"/>
    </row>
    <row r="426" spans="17:27" s="18" customFormat="1" ht="15" customHeight="1">
      <c r="Q426" s="163"/>
      <c r="R426" s="164"/>
      <c r="S426" s="19"/>
      <c r="T426" s="19"/>
      <c r="U426" s="19"/>
      <c r="V426" s="177" t="s">
        <v>512</v>
      </c>
      <c r="W426" s="178" t="s">
        <v>529</v>
      </c>
      <c r="Y426" s="193"/>
      <c r="AA426" s="214"/>
    </row>
    <row r="427" spans="17:27" s="18" customFormat="1" ht="15" customHeight="1">
      <c r="Q427" s="163"/>
      <c r="R427" s="164"/>
      <c r="S427" s="19"/>
      <c r="T427" s="19"/>
      <c r="U427" s="19"/>
      <c r="V427" s="177"/>
      <c r="W427" s="178" t="s">
        <v>587</v>
      </c>
      <c r="Y427" s="193"/>
      <c r="AA427" s="214"/>
    </row>
    <row r="428" spans="17:27" s="18" customFormat="1" ht="15" customHeight="1">
      <c r="Q428" s="163"/>
      <c r="R428" s="164"/>
      <c r="S428" s="19"/>
      <c r="T428" s="19"/>
      <c r="U428" s="19"/>
      <c r="V428" s="177" t="s">
        <v>530</v>
      </c>
      <c r="W428" s="178" t="s">
        <v>772</v>
      </c>
      <c r="Y428" s="193"/>
      <c r="AA428" s="214"/>
    </row>
    <row r="429" spans="17:27" s="18" customFormat="1" ht="15" customHeight="1">
      <c r="Q429" s="163"/>
      <c r="R429" s="164"/>
      <c r="S429" s="19"/>
      <c r="T429" s="19"/>
      <c r="U429" s="19"/>
      <c r="V429" s="177" t="s">
        <v>530</v>
      </c>
      <c r="W429" s="178" t="s">
        <v>531</v>
      </c>
      <c r="Y429" s="193"/>
      <c r="AA429" s="214"/>
    </row>
    <row r="430" spans="17:27" s="18" customFormat="1" ht="15" customHeight="1">
      <c r="Q430" s="163"/>
      <c r="R430" s="164"/>
      <c r="S430" s="19"/>
      <c r="T430" s="19"/>
      <c r="U430" s="19"/>
      <c r="V430" s="177" t="s">
        <v>530</v>
      </c>
      <c r="W430" s="178" t="s">
        <v>532</v>
      </c>
      <c r="Y430" s="193"/>
      <c r="AA430" s="214"/>
    </row>
    <row r="431" spans="17:27" s="18" customFormat="1" ht="15" customHeight="1">
      <c r="Q431" s="163"/>
      <c r="R431" s="164"/>
      <c r="S431" s="19"/>
      <c r="T431" s="19"/>
      <c r="U431" s="19"/>
      <c r="V431" s="177" t="s">
        <v>530</v>
      </c>
      <c r="W431" s="178" t="s">
        <v>533</v>
      </c>
      <c r="Y431" s="193"/>
      <c r="AA431" s="214"/>
    </row>
    <row r="432" spans="17:27" s="18" customFormat="1" ht="15" customHeight="1">
      <c r="Q432" s="163"/>
      <c r="R432" s="164"/>
      <c r="S432" s="19"/>
      <c r="T432" s="19"/>
      <c r="U432" s="19"/>
      <c r="V432" s="177"/>
      <c r="W432" s="178" t="s">
        <v>587</v>
      </c>
      <c r="Y432" s="193"/>
      <c r="AA432" s="214"/>
    </row>
    <row r="433" spans="17:27" s="18" customFormat="1" ht="15" customHeight="1">
      <c r="Q433" s="163"/>
      <c r="R433" s="164"/>
      <c r="S433" s="19"/>
      <c r="T433" s="19"/>
      <c r="U433" s="19"/>
      <c r="V433" s="177" t="s">
        <v>534</v>
      </c>
      <c r="W433" s="178" t="s">
        <v>535</v>
      </c>
      <c r="Y433" s="193"/>
      <c r="AA433" s="214"/>
    </row>
    <row r="434" spans="17:27" s="18" customFormat="1" ht="15" customHeight="1">
      <c r="Q434" s="163"/>
      <c r="R434" s="164"/>
      <c r="S434" s="19"/>
      <c r="T434" s="19"/>
      <c r="U434" s="19"/>
      <c r="V434" s="177" t="s">
        <v>534</v>
      </c>
      <c r="W434" s="178" t="s">
        <v>596</v>
      </c>
      <c r="Y434" s="193"/>
      <c r="AA434" s="214"/>
    </row>
    <row r="435" spans="17:27" s="18" customFormat="1" ht="15" customHeight="1">
      <c r="Q435" s="163"/>
      <c r="R435" s="164"/>
      <c r="S435" s="19"/>
      <c r="T435" s="19"/>
      <c r="U435" s="19"/>
      <c r="V435" s="177" t="s">
        <v>534</v>
      </c>
      <c r="W435" s="178" t="s">
        <v>774</v>
      </c>
      <c r="Y435" s="193"/>
      <c r="AA435" s="214"/>
    </row>
    <row r="436" spans="17:27" s="18" customFormat="1" ht="15" customHeight="1">
      <c r="Q436" s="163"/>
      <c r="R436" s="164"/>
      <c r="S436" s="19"/>
      <c r="T436" s="19"/>
      <c r="U436" s="19"/>
      <c r="V436" s="177" t="s">
        <v>534</v>
      </c>
      <c r="W436" s="178" t="s">
        <v>536</v>
      </c>
      <c r="Y436" s="193"/>
      <c r="AA436" s="214"/>
    </row>
    <row r="437" spans="17:27" s="18" customFormat="1" ht="15" customHeight="1">
      <c r="Q437" s="163"/>
      <c r="R437" s="164"/>
      <c r="S437" s="19"/>
      <c r="T437" s="19"/>
      <c r="U437" s="19"/>
      <c r="V437" s="177" t="s">
        <v>534</v>
      </c>
      <c r="W437" s="178" t="s">
        <v>537</v>
      </c>
      <c r="Y437" s="193"/>
      <c r="AA437" s="214"/>
    </row>
    <row r="438" spans="17:27" s="18" customFormat="1" ht="15" customHeight="1">
      <c r="Q438" s="163"/>
      <c r="R438" s="164"/>
      <c r="S438" s="19"/>
      <c r="T438" s="19"/>
      <c r="U438" s="19"/>
      <c r="V438" s="177" t="s">
        <v>534</v>
      </c>
      <c r="W438" s="178" t="s">
        <v>538</v>
      </c>
      <c r="Y438" s="193"/>
      <c r="AA438" s="214"/>
    </row>
    <row r="439" spans="17:27" s="18" customFormat="1" ht="15" customHeight="1">
      <c r="Q439" s="163"/>
      <c r="R439" s="164"/>
      <c r="S439" s="19"/>
      <c r="T439" s="19"/>
      <c r="U439" s="19"/>
      <c r="V439" s="177"/>
      <c r="W439" s="178" t="s">
        <v>587</v>
      </c>
      <c r="Y439" s="193"/>
      <c r="AA439" s="214"/>
    </row>
    <row r="440" spans="17:27" s="18" customFormat="1" ht="15" customHeight="1">
      <c r="Q440" s="163"/>
      <c r="R440" s="164"/>
      <c r="S440" s="19"/>
      <c r="T440" s="19"/>
      <c r="U440" s="19"/>
      <c r="V440" s="177" t="s">
        <v>539</v>
      </c>
      <c r="W440" s="178" t="s">
        <v>540</v>
      </c>
      <c r="Y440" s="193"/>
      <c r="AA440" s="214"/>
    </row>
    <row r="441" spans="17:27" s="18" customFormat="1" ht="15" customHeight="1">
      <c r="Q441" s="163"/>
      <c r="R441" s="164"/>
      <c r="S441" s="19"/>
      <c r="T441" s="19"/>
      <c r="U441" s="19"/>
      <c r="V441" s="177" t="s">
        <v>539</v>
      </c>
      <c r="W441" s="178" t="s">
        <v>541</v>
      </c>
      <c r="Y441" s="193"/>
      <c r="AA441" s="214"/>
    </row>
    <row r="442" spans="17:27" s="18" customFormat="1" ht="15" customHeight="1">
      <c r="Q442" s="163"/>
      <c r="R442" s="164"/>
      <c r="S442" s="19"/>
      <c r="T442" s="19"/>
      <c r="U442" s="19"/>
      <c r="V442" s="177" t="s">
        <v>539</v>
      </c>
      <c r="W442" s="178" t="s">
        <v>542</v>
      </c>
      <c r="Y442" s="193"/>
      <c r="AA442" s="214"/>
    </row>
    <row r="443" spans="17:27" s="18" customFormat="1" ht="15" customHeight="1">
      <c r="Q443" s="163"/>
      <c r="R443" s="164"/>
      <c r="S443" s="19"/>
      <c r="T443" s="19"/>
      <c r="U443" s="19"/>
      <c r="V443" s="177" t="s">
        <v>539</v>
      </c>
      <c r="W443" s="178" t="s">
        <v>543</v>
      </c>
      <c r="Y443" s="193"/>
      <c r="AA443" s="214"/>
    </row>
    <row r="444" spans="17:27" s="18" customFormat="1" ht="15" customHeight="1">
      <c r="Q444" s="163"/>
      <c r="R444" s="164"/>
      <c r="S444" s="19"/>
      <c r="T444" s="19"/>
      <c r="U444" s="19"/>
      <c r="V444" s="177" t="s">
        <v>539</v>
      </c>
      <c r="W444" s="178" t="s">
        <v>544</v>
      </c>
      <c r="Y444" s="193"/>
      <c r="AA444" s="214"/>
    </row>
    <row r="445" spans="17:27" s="18" customFormat="1" ht="15" customHeight="1">
      <c r="Q445" s="163"/>
      <c r="R445" s="164"/>
      <c r="S445" s="19"/>
      <c r="T445" s="19"/>
      <c r="U445" s="19"/>
      <c r="V445" s="177" t="s">
        <v>539</v>
      </c>
      <c r="W445" s="178" t="s">
        <v>545</v>
      </c>
      <c r="Y445" s="193"/>
      <c r="AA445" s="214"/>
    </row>
    <row r="446" spans="17:27" s="18" customFormat="1" ht="15" customHeight="1">
      <c r="Q446" s="163"/>
      <c r="R446" s="164"/>
      <c r="S446" s="19"/>
      <c r="T446" s="19"/>
      <c r="U446" s="19"/>
      <c r="V446" s="177" t="s">
        <v>539</v>
      </c>
      <c r="W446" s="178" t="s">
        <v>547</v>
      </c>
      <c r="Y446" s="193"/>
      <c r="AA446" s="214"/>
    </row>
    <row r="447" spans="17:27" s="18" customFormat="1" ht="15" customHeight="1">
      <c r="Q447" s="163"/>
      <c r="R447" s="164"/>
      <c r="S447" s="19"/>
      <c r="T447" s="19"/>
      <c r="U447" s="19"/>
      <c r="V447" s="177" t="s">
        <v>539</v>
      </c>
      <c r="W447" s="178" t="s">
        <v>548</v>
      </c>
      <c r="Y447" s="193"/>
      <c r="AA447" s="214"/>
    </row>
    <row r="448" spans="17:27" s="18" customFormat="1" ht="15" customHeight="1">
      <c r="Q448" s="163"/>
      <c r="R448" s="164"/>
      <c r="S448" s="19"/>
      <c r="T448" s="19"/>
      <c r="U448" s="19"/>
      <c r="V448" s="177" t="s">
        <v>539</v>
      </c>
      <c r="W448" s="178" t="s">
        <v>549</v>
      </c>
      <c r="Y448" s="193"/>
      <c r="AA448" s="214"/>
    </row>
    <row r="449" spans="17:27" s="18" customFormat="1" ht="15" customHeight="1">
      <c r="Q449" s="163"/>
      <c r="R449" s="164"/>
      <c r="S449" s="19"/>
      <c r="T449" s="19"/>
      <c r="U449" s="19"/>
      <c r="V449" s="177" t="s">
        <v>539</v>
      </c>
      <c r="W449" s="178" t="s">
        <v>550</v>
      </c>
      <c r="Y449" s="193"/>
      <c r="AA449" s="214"/>
    </row>
    <row r="450" spans="17:27" s="18" customFormat="1" ht="15" customHeight="1">
      <c r="Q450" s="163"/>
      <c r="R450" s="164"/>
      <c r="S450" s="19"/>
      <c r="T450" s="19"/>
      <c r="U450" s="19"/>
      <c r="V450" s="177" t="s">
        <v>539</v>
      </c>
      <c r="W450" s="178" t="s">
        <v>551</v>
      </c>
      <c r="Y450" s="193"/>
      <c r="AA450" s="214"/>
    </row>
    <row r="451" spans="17:27" s="18" customFormat="1" ht="15" customHeight="1">
      <c r="Q451" s="163"/>
      <c r="R451" s="164"/>
      <c r="S451" s="19"/>
      <c r="T451" s="19"/>
      <c r="U451" s="19"/>
      <c r="V451" s="177" t="s">
        <v>539</v>
      </c>
      <c r="W451" s="178" t="s">
        <v>552</v>
      </c>
      <c r="Y451" s="193"/>
      <c r="AA451" s="214"/>
    </row>
    <row r="452" spans="17:27" s="18" customFormat="1" ht="15" customHeight="1">
      <c r="Q452" s="163"/>
      <c r="R452" s="164"/>
      <c r="S452" s="19"/>
      <c r="T452" s="19"/>
      <c r="U452" s="19"/>
      <c r="V452" s="177" t="s">
        <v>539</v>
      </c>
      <c r="W452" s="178" t="s">
        <v>553</v>
      </c>
      <c r="Y452" s="193"/>
      <c r="AA452" s="214"/>
    </row>
    <row r="453" spans="17:27" s="18" customFormat="1" ht="15" customHeight="1">
      <c r="Q453" s="163"/>
      <c r="R453" s="164"/>
      <c r="S453" s="19"/>
      <c r="T453" s="19"/>
      <c r="U453" s="19"/>
      <c r="V453" s="177" t="s">
        <v>539</v>
      </c>
      <c r="W453" s="178" t="s">
        <v>773</v>
      </c>
      <c r="Y453" s="193"/>
      <c r="AA453" s="214"/>
    </row>
    <row r="454" spans="17:27" s="18" customFormat="1" ht="15" customHeight="1">
      <c r="Q454" s="163"/>
      <c r="R454" s="164"/>
      <c r="S454" s="19"/>
      <c r="T454" s="19"/>
      <c r="U454" s="19"/>
      <c r="V454" s="177" t="s">
        <v>539</v>
      </c>
      <c r="W454" s="178" t="s">
        <v>554</v>
      </c>
      <c r="Y454" s="193"/>
      <c r="AA454" s="214"/>
    </row>
    <row r="455" spans="17:27" s="18" customFormat="1" ht="15" customHeight="1">
      <c r="Q455" s="163"/>
      <c r="R455" s="164"/>
      <c r="S455" s="19"/>
      <c r="T455" s="19"/>
      <c r="U455" s="19"/>
      <c r="V455" s="177" t="s">
        <v>539</v>
      </c>
      <c r="W455" s="178" t="s">
        <v>555</v>
      </c>
      <c r="Y455" s="193"/>
      <c r="AA455" s="214"/>
    </row>
    <row r="456" spans="17:27" s="18" customFormat="1" ht="15" customHeight="1">
      <c r="Q456" s="163"/>
      <c r="R456" s="164"/>
      <c r="S456" s="19"/>
      <c r="T456" s="19"/>
      <c r="U456" s="19"/>
      <c r="V456" s="177" t="s">
        <v>539</v>
      </c>
      <c r="W456" s="178" t="s">
        <v>556</v>
      </c>
      <c r="Y456" s="193"/>
      <c r="AA456" s="214"/>
    </row>
    <row r="457" spans="17:27" s="18" customFormat="1" ht="15" customHeight="1">
      <c r="Q457" s="163"/>
      <c r="R457" s="164"/>
      <c r="S457" s="19"/>
      <c r="T457" s="19"/>
      <c r="U457" s="19"/>
      <c r="V457" s="181" t="s">
        <v>539</v>
      </c>
      <c r="W457" s="182" t="s">
        <v>347</v>
      </c>
      <c r="Y457" s="193"/>
      <c r="AA457" s="214"/>
    </row>
    <row r="458" spans="17:27" s="18" customFormat="1" ht="15" customHeight="1">
      <c r="Q458" s="163"/>
      <c r="R458" s="164"/>
      <c r="S458" s="19"/>
      <c r="T458" s="19"/>
      <c r="U458" s="19"/>
      <c r="V458" s="177"/>
      <c r="W458" s="178" t="s">
        <v>587</v>
      </c>
      <c r="Y458" s="193"/>
      <c r="AA458" s="214"/>
    </row>
    <row r="459" spans="17:27" s="18" customFormat="1" ht="15" customHeight="1">
      <c r="Q459" s="163"/>
      <c r="R459" s="164"/>
      <c r="S459" s="19"/>
      <c r="T459" s="19"/>
      <c r="U459" s="19"/>
      <c r="V459" s="177" t="s">
        <v>557</v>
      </c>
      <c r="W459" s="229" t="s">
        <v>762</v>
      </c>
      <c r="Y459" s="193"/>
      <c r="AA459" s="214"/>
    </row>
    <row r="460" spans="17:27" s="18" customFormat="1" ht="15" customHeight="1">
      <c r="Q460" s="163"/>
      <c r="R460" s="164"/>
      <c r="S460" s="19"/>
      <c r="T460" s="19"/>
      <c r="U460" s="19"/>
      <c r="V460" s="177" t="s">
        <v>557</v>
      </c>
      <c r="W460" s="178" t="s">
        <v>558</v>
      </c>
      <c r="Y460" s="193"/>
      <c r="AA460" s="214"/>
    </row>
    <row r="461" spans="17:27" s="18" customFormat="1" ht="15" customHeight="1">
      <c r="Q461" s="163"/>
      <c r="R461" s="164"/>
      <c r="S461" s="19"/>
      <c r="T461" s="19"/>
      <c r="U461" s="19"/>
      <c r="V461" s="177" t="s">
        <v>557</v>
      </c>
      <c r="W461" s="178" t="s">
        <v>559</v>
      </c>
      <c r="Y461" s="193"/>
      <c r="AA461" s="214"/>
    </row>
    <row r="462" spans="17:27" s="18" customFormat="1" ht="15" customHeight="1">
      <c r="Q462" s="163"/>
      <c r="R462" s="164"/>
      <c r="S462" s="19"/>
      <c r="T462" s="19"/>
      <c r="U462" s="19"/>
      <c r="V462" s="177" t="s">
        <v>557</v>
      </c>
      <c r="W462" s="178" t="s">
        <v>560</v>
      </c>
      <c r="Y462" s="193"/>
      <c r="AA462" s="214"/>
    </row>
    <row r="463" spans="17:27" s="18" customFormat="1" ht="15" customHeight="1">
      <c r="Q463" s="163"/>
      <c r="R463" s="164"/>
      <c r="S463" s="19"/>
      <c r="T463" s="19"/>
      <c r="U463" s="19"/>
      <c r="V463" s="177" t="s">
        <v>557</v>
      </c>
      <c r="W463" s="178" t="s">
        <v>561</v>
      </c>
      <c r="Y463" s="193"/>
      <c r="AA463" s="214"/>
    </row>
    <row r="464" spans="17:27" s="18" customFormat="1" ht="15" customHeight="1">
      <c r="Q464" s="163"/>
      <c r="R464" s="164"/>
      <c r="S464" s="19"/>
      <c r="T464" s="19"/>
      <c r="U464" s="19"/>
      <c r="V464" s="177" t="s">
        <v>557</v>
      </c>
      <c r="W464" s="178" t="s">
        <v>562</v>
      </c>
      <c r="Y464" s="193"/>
      <c r="AA464" s="214"/>
    </row>
    <row r="465" spans="17:27" s="18" customFormat="1" ht="15" customHeight="1">
      <c r="Q465" s="163"/>
      <c r="R465" s="164"/>
      <c r="S465" s="19"/>
      <c r="T465" s="19"/>
      <c r="U465" s="19"/>
      <c r="V465" s="177" t="s">
        <v>557</v>
      </c>
      <c r="W465" s="178" t="s">
        <v>563</v>
      </c>
      <c r="Y465" s="193"/>
      <c r="AA465" s="214"/>
    </row>
    <row r="466" spans="17:27" s="18" customFormat="1" ht="15" customHeight="1">
      <c r="Q466" s="163"/>
      <c r="R466" s="164"/>
      <c r="S466" s="19"/>
      <c r="T466" s="19"/>
      <c r="U466" s="19"/>
      <c r="V466" s="177" t="s">
        <v>557</v>
      </c>
      <c r="W466" s="178" t="s">
        <v>564</v>
      </c>
      <c r="Y466" s="193"/>
      <c r="AA466" s="214"/>
    </row>
    <row r="467" spans="17:27" s="18" customFormat="1" ht="15" customHeight="1">
      <c r="Q467" s="163"/>
      <c r="R467" s="164"/>
      <c r="S467" s="19"/>
      <c r="T467" s="19"/>
      <c r="U467" s="19"/>
      <c r="V467" s="177" t="s">
        <v>557</v>
      </c>
      <c r="W467" s="178" t="s">
        <v>565</v>
      </c>
      <c r="Y467" s="193"/>
      <c r="AA467" s="214"/>
    </row>
    <row r="468" spans="17:27" s="18" customFormat="1" ht="15" customHeight="1">
      <c r="Q468" s="163"/>
      <c r="R468" s="164"/>
      <c r="S468" s="19"/>
      <c r="T468" s="19"/>
      <c r="U468" s="19"/>
      <c r="V468" s="177" t="s">
        <v>557</v>
      </c>
      <c r="W468" s="178" t="s">
        <v>566</v>
      </c>
      <c r="Y468" s="193"/>
      <c r="AA468" s="214"/>
    </row>
    <row r="469" spans="17:27" s="18" customFormat="1" ht="15" customHeight="1">
      <c r="Q469" s="163"/>
      <c r="R469" s="164"/>
      <c r="S469" s="19"/>
      <c r="T469" s="19"/>
      <c r="U469" s="19"/>
      <c r="V469" s="177"/>
      <c r="W469" s="178" t="s">
        <v>587</v>
      </c>
      <c r="Y469" s="193"/>
      <c r="AA469" s="214"/>
    </row>
    <row r="470" spans="17:27" s="18" customFormat="1" ht="15" customHeight="1">
      <c r="Q470" s="163"/>
      <c r="R470" s="164"/>
      <c r="S470" s="19"/>
      <c r="T470" s="19"/>
      <c r="U470" s="19"/>
      <c r="V470" s="177" t="s">
        <v>567</v>
      </c>
      <c r="W470" s="178" t="s">
        <v>609</v>
      </c>
      <c r="Y470" s="193"/>
      <c r="AA470" s="214"/>
    </row>
    <row r="471" spans="17:27" s="18" customFormat="1" ht="15" customHeight="1">
      <c r="Q471" s="167"/>
      <c r="R471" s="168"/>
      <c r="S471" s="19"/>
      <c r="T471" s="19"/>
      <c r="U471" s="19"/>
      <c r="V471" s="177" t="s">
        <v>567</v>
      </c>
      <c r="W471" s="178" t="s">
        <v>568</v>
      </c>
      <c r="Y471" s="193"/>
      <c r="AA471" s="214"/>
    </row>
    <row r="472" spans="17:27" s="18" customFormat="1" ht="15" customHeight="1">
      <c r="Q472" s="163"/>
      <c r="R472" s="164"/>
      <c r="S472" s="19"/>
      <c r="T472" s="19"/>
      <c r="U472" s="19"/>
      <c r="V472" s="177" t="s">
        <v>567</v>
      </c>
      <c r="W472" s="178" t="s">
        <v>569</v>
      </c>
      <c r="Y472" s="193"/>
      <c r="AA472" s="214"/>
    </row>
    <row r="473" spans="17:27" s="18" customFormat="1" ht="15" customHeight="1">
      <c r="Q473" s="163"/>
      <c r="R473" s="229"/>
      <c r="S473" s="19"/>
      <c r="T473" s="19"/>
      <c r="U473" s="19"/>
      <c r="V473" s="177" t="s">
        <v>567</v>
      </c>
      <c r="W473" s="178" t="s">
        <v>570</v>
      </c>
      <c r="Y473" s="193"/>
      <c r="AA473" s="214"/>
    </row>
    <row r="474" spans="17:27" s="18" customFormat="1" ht="15" customHeight="1">
      <c r="Q474" s="163"/>
      <c r="R474" s="164"/>
      <c r="S474" s="19"/>
      <c r="T474" s="19"/>
      <c r="U474" s="19"/>
      <c r="V474" s="177"/>
      <c r="W474" s="178" t="s">
        <v>587</v>
      </c>
      <c r="Y474" s="193"/>
      <c r="AA474" s="214"/>
    </row>
    <row r="475" spans="17:27" s="18" customFormat="1" ht="15" customHeight="1">
      <c r="Q475" s="163"/>
      <c r="R475" s="164"/>
      <c r="S475" s="19"/>
      <c r="T475" s="19"/>
      <c r="U475" s="19"/>
      <c r="V475" s="177" t="s">
        <v>571</v>
      </c>
      <c r="W475" s="178" t="s">
        <v>572</v>
      </c>
      <c r="Y475" s="193"/>
      <c r="AA475" s="214"/>
    </row>
    <row r="476" spans="17:27" s="18" customFormat="1" ht="15" customHeight="1">
      <c r="Q476" s="163"/>
      <c r="R476" s="164"/>
      <c r="S476" s="19"/>
      <c r="T476" s="19"/>
      <c r="U476" s="19"/>
      <c r="V476" s="177" t="s">
        <v>571</v>
      </c>
      <c r="W476" s="178" t="s">
        <v>573</v>
      </c>
      <c r="Y476" s="193"/>
      <c r="AA476" s="214"/>
    </row>
    <row r="477" spans="17:27" s="18" customFormat="1" ht="15" customHeight="1">
      <c r="Q477" s="163"/>
      <c r="R477" s="164"/>
      <c r="S477" s="19"/>
      <c r="T477" s="19"/>
      <c r="U477" s="19"/>
      <c r="V477" s="177" t="s">
        <v>571</v>
      </c>
      <c r="W477" s="178" t="s">
        <v>575</v>
      </c>
      <c r="Y477" s="193"/>
      <c r="AA477" s="214"/>
    </row>
    <row r="478" spans="17:27" s="18" customFormat="1" ht="15" customHeight="1">
      <c r="Q478" s="163"/>
      <c r="R478" s="164"/>
      <c r="S478" s="19"/>
      <c r="T478" s="19"/>
      <c r="U478" s="19"/>
      <c r="V478" s="177" t="s">
        <v>571</v>
      </c>
      <c r="W478" s="178" t="s">
        <v>576</v>
      </c>
      <c r="Y478" s="193"/>
      <c r="AA478" s="214"/>
    </row>
    <row r="479" spans="17:27" s="18" customFormat="1" ht="15" customHeight="1">
      <c r="Q479" s="163"/>
      <c r="R479" s="164"/>
      <c r="S479" s="19"/>
      <c r="T479" s="19"/>
      <c r="U479" s="19"/>
      <c r="V479" s="177" t="s">
        <v>571</v>
      </c>
      <c r="W479" s="178" t="s">
        <v>577</v>
      </c>
      <c r="Y479" s="193"/>
      <c r="AA479" s="214"/>
    </row>
    <row r="480" spans="17:27" s="18" customFormat="1" ht="15" customHeight="1">
      <c r="Q480" s="163"/>
      <c r="R480" s="164"/>
      <c r="S480" s="19"/>
      <c r="T480" s="19"/>
      <c r="U480" s="19"/>
      <c r="V480" s="177" t="s">
        <v>571</v>
      </c>
      <c r="W480" s="178" t="s">
        <v>579</v>
      </c>
      <c r="Y480" s="193"/>
      <c r="AA480" s="214"/>
    </row>
    <row r="481" spans="17:27" s="18" customFormat="1" ht="15" customHeight="1">
      <c r="Q481" s="163"/>
      <c r="R481" s="164"/>
      <c r="S481" s="19"/>
      <c r="T481" s="19"/>
      <c r="U481" s="19"/>
      <c r="V481" s="177" t="s">
        <v>571</v>
      </c>
      <c r="W481" s="178" t="s">
        <v>580</v>
      </c>
      <c r="Y481" s="193"/>
      <c r="AA481" s="214"/>
    </row>
    <row r="482" spans="17:27" s="18" customFormat="1" ht="15" customHeight="1">
      <c r="Q482" s="163"/>
      <c r="R482" s="164"/>
      <c r="S482" s="19"/>
      <c r="T482" s="19"/>
      <c r="U482" s="19"/>
      <c r="V482" s="177"/>
      <c r="W482" s="178" t="s">
        <v>587</v>
      </c>
      <c r="Y482" s="193"/>
      <c r="AA482" s="214"/>
    </row>
    <row r="483" spans="17:27" s="18" customFormat="1" ht="15" customHeight="1">
      <c r="Q483" s="163"/>
      <c r="R483" s="164"/>
      <c r="S483" s="19"/>
      <c r="T483" s="19"/>
      <c r="U483" s="19"/>
      <c r="V483" s="177" t="s">
        <v>581</v>
      </c>
      <c r="W483" s="178" t="s">
        <v>582</v>
      </c>
      <c r="Y483" s="193"/>
      <c r="AA483" s="214"/>
    </row>
    <row r="484" spans="17:27" s="18" customFormat="1" ht="15" customHeight="1">
      <c r="Q484" s="163"/>
      <c r="R484" s="164"/>
      <c r="S484" s="19"/>
      <c r="T484" s="19"/>
      <c r="U484" s="19"/>
      <c r="V484" s="177" t="s">
        <v>581</v>
      </c>
      <c r="W484" s="178" t="s">
        <v>583</v>
      </c>
      <c r="Y484" s="193"/>
      <c r="AA484" s="214"/>
    </row>
    <row r="485" spans="17:27" s="18" customFormat="1" ht="15" customHeight="1">
      <c r="Q485" s="163"/>
      <c r="R485" s="164"/>
      <c r="S485" s="19"/>
      <c r="T485" s="19"/>
      <c r="U485" s="19"/>
      <c r="V485" s="177" t="s">
        <v>581</v>
      </c>
      <c r="W485" s="178" t="s">
        <v>584</v>
      </c>
      <c r="Y485" s="193"/>
      <c r="AA485" s="214"/>
    </row>
    <row r="486" spans="17:27" s="18" customFormat="1" ht="15" customHeight="1">
      <c r="Q486" s="163"/>
      <c r="R486" s="164"/>
      <c r="S486" s="19"/>
      <c r="T486" s="19"/>
      <c r="U486" s="19"/>
      <c r="V486" s="177" t="s">
        <v>581</v>
      </c>
      <c r="W486" s="178" t="s">
        <v>585</v>
      </c>
      <c r="Y486" s="193"/>
      <c r="AA486" s="214"/>
    </row>
    <row r="487" spans="17:27" s="18" customFormat="1" ht="15" customHeight="1">
      <c r="Q487" s="163"/>
      <c r="R487" s="164"/>
      <c r="S487" s="19"/>
      <c r="T487" s="19"/>
      <c r="U487" s="19"/>
      <c r="V487" s="177" t="s">
        <v>581</v>
      </c>
      <c r="W487" s="178" t="s">
        <v>586</v>
      </c>
      <c r="Y487" s="193"/>
      <c r="AA487" s="214"/>
    </row>
    <row r="488" spans="17:27" s="18" customFormat="1" ht="15" customHeight="1">
      <c r="Q488" s="163"/>
      <c r="R488" s="164"/>
      <c r="S488" s="19"/>
      <c r="T488" s="19"/>
      <c r="U488" s="19"/>
      <c r="V488" s="177"/>
      <c r="W488" s="178" t="s">
        <v>587</v>
      </c>
      <c r="Y488" s="193"/>
      <c r="AA488" s="214"/>
    </row>
    <row r="489" spans="17:27" s="18" customFormat="1" ht="15" customHeight="1">
      <c r="Q489" s="163"/>
      <c r="R489" s="164"/>
      <c r="S489" s="19"/>
      <c r="T489" s="19"/>
      <c r="U489" s="19"/>
      <c r="V489" s="5"/>
      <c r="Y489" s="193"/>
      <c r="AA489" s="214"/>
    </row>
    <row r="490" spans="17:27" s="18" customFormat="1" ht="15" customHeight="1">
      <c r="Q490" s="163"/>
      <c r="R490" s="164"/>
      <c r="S490" s="19"/>
      <c r="T490" s="19"/>
      <c r="U490" s="19"/>
      <c r="V490" s="5"/>
      <c r="Y490" s="193"/>
      <c r="AA490" s="214"/>
    </row>
    <row r="491" spans="17:27" s="18" customFormat="1" ht="15" customHeight="1">
      <c r="Q491" s="163"/>
      <c r="R491" s="164"/>
      <c r="S491" s="19"/>
      <c r="T491" s="19"/>
      <c r="U491" s="19"/>
      <c r="V491" s="5"/>
      <c r="W491" s="18" t="s">
        <v>610</v>
      </c>
      <c r="Y491" s="193"/>
      <c r="AA491" s="214"/>
    </row>
    <row r="492" spans="17:27" s="18" customFormat="1" ht="15" customHeight="1">
      <c r="Q492" s="163"/>
      <c r="R492" s="164"/>
      <c r="S492" s="19"/>
      <c r="T492" s="19"/>
      <c r="U492" s="19"/>
      <c r="V492" s="5"/>
      <c r="W492" s="6"/>
      <c r="Y492" s="193"/>
      <c r="AA492" s="214"/>
    </row>
    <row r="493" spans="17:27" s="18" customFormat="1" ht="15" customHeight="1">
      <c r="Q493" s="163"/>
      <c r="R493" s="164"/>
      <c r="S493" s="19"/>
      <c r="T493" s="19"/>
      <c r="U493" s="19"/>
      <c r="V493" s="5"/>
      <c r="W493" s="6"/>
      <c r="Y493" s="193"/>
      <c r="AA493" s="214"/>
    </row>
    <row r="494" spans="17:27" s="18" customFormat="1" ht="15" customHeight="1">
      <c r="Q494" s="163"/>
      <c r="R494" s="164"/>
      <c r="S494" s="19"/>
      <c r="T494" s="19"/>
      <c r="U494" s="19"/>
      <c r="V494" s="5"/>
      <c r="W494" s="6"/>
      <c r="Y494" s="193"/>
      <c r="AA494" s="214"/>
    </row>
    <row r="495" spans="17:27" s="18" customFormat="1" ht="15" customHeight="1">
      <c r="Q495" s="163"/>
      <c r="R495" s="164"/>
      <c r="S495" s="19"/>
      <c r="T495" s="19"/>
      <c r="U495" s="19"/>
      <c r="V495" s="5"/>
      <c r="W495" s="6"/>
      <c r="Y495" s="193"/>
      <c r="AA495" s="214"/>
    </row>
    <row r="496" spans="17:27" s="18" customFormat="1" ht="15" customHeight="1">
      <c r="Q496" s="163"/>
      <c r="R496" s="164"/>
      <c r="S496" s="19"/>
      <c r="T496" s="19"/>
      <c r="U496" s="19"/>
      <c r="V496" s="5"/>
      <c r="W496" s="6"/>
      <c r="Y496" s="193"/>
      <c r="AA496" s="214"/>
    </row>
    <row r="497" spans="17:27" s="18" customFormat="1" ht="15" customHeight="1">
      <c r="Q497" s="163"/>
      <c r="R497" s="164"/>
      <c r="S497" s="19"/>
      <c r="T497" s="19"/>
      <c r="U497" s="19"/>
      <c r="V497" s="5"/>
      <c r="W497" s="6"/>
      <c r="Y497" s="193"/>
      <c r="AA497" s="214"/>
    </row>
    <row r="498" spans="17:27" s="18" customFormat="1" ht="15" customHeight="1">
      <c r="Q498" s="163"/>
      <c r="R498" s="164"/>
      <c r="S498" s="19"/>
      <c r="T498" s="19"/>
      <c r="U498" s="19"/>
      <c r="V498" s="5"/>
      <c r="W498" s="6"/>
      <c r="Y498" s="193"/>
      <c r="AA498" s="214"/>
    </row>
    <row r="499" spans="17:27" s="18" customFormat="1" ht="15" customHeight="1">
      <c r="Q499" s="163"/>
      <c r="R499" s="164"/>
      <c r="S499" s="19"/>
      <c r="T499" s="19"/>
      <c r="U499" s="19"/>
      <c r="V499" s="5"/>
      <c r="W499" s="6"/>
      <c r="Y499" s="193"/>
      <c r="AA499" s="214"/>
    </row>
    <row r="500" spans="17:27" s="18" customFormat="1" ht="15" customHeight="1">
      <c r="Q500" s="163"/>
      <c r="R500" s="164"/>
      <c r="S500" s="19"/>
      <c r="T500" s="19"/>
      <c r="U500" s="19"/>
      <c r="V500" s="5"/>
      <c r="W500" s="6"/>
      <c r="Y500" s="193"/>
      <c r="AA500" s="214"/>
    </row>
    <row r="501" spans="17:27" s="18" customFormat="1" ht="15" customHeight="1">
      <c r="Q501" s="163"/>
      <c r="R501" s="164"/>
      <c r="S501" s="19"/>
      <c r="T501" s="19"/>
      <c r="U501" s="19"/>
      <c r="V501" s="5"/>
      <c r="W501" s="6"/>
      <c r="Y501" s="193"/>
      <c r="AA501" s="214"/>
    </row>
    <row r="502" spans="17:27" s="18" customFormat="1" ht="15" customHeight="1">
      <c r="Q502" s="163"/>
      <c r="R502" s="164"/>
      <c r="S502" s="19"/>
      <c r="T502" s="19"/>
      <c r="U502" s="19"/>
      <c r="V502" s="5"/>
      <c r="W502" s="6"/>
      <c r="Y502" s="193"/>
      <c r="AA502" s="214"/>
    </row>
    <row r="503" spans="17:27" s="18" customFormat="1" ht="15" customHeight="1">
      <c r="Q503" s="163"/>
      <c r="R503" s="164"/>
      <c r="S503" s="19"/>
      <c r="T503" s="19"/>
      <c r="U503" s="19"/>
      <c r="V503" s="5"/>
      <c r="W503" s="6"/>
      <c r="Y503" s="193"/>
      <c r="AA503" s="214"/>
    </row>
    <row r="504" spans="3:28" ht="14.25">
      <c r="C504" s="18"/>
      <c r="D504" s="18"/>
      <c r="E504" s="18"/>
      <c r="Q504" s="163"/>
      <c r="R504" s="164"/>
      <c r="Y504" s="193"/>
      <c r="AB504" s="6"/>
    </row>
    <row r="505" spans="3:28" ht="14.25">
      <c r="C505" s="18"/>
      <c r="Q505" s="162"/>
      <c r="R505" s="227"/>
      <c r="AB505" s="6"/>
    </row>
    <row r="506" ht="12.75">
      <c r="AB506" s="6"/>
    </row>
    <row r="507" ht="12.75">
      <c r="AB507" s="6"/>
    </row>
  </sheetData>
  <sheetProtection selectLockedCells="1"/>
  <mergeCells count="94">
    <mergeCell ref="N35:O35"/>
    <mergeCell ref="N36:O36"/>
    <mergeCell ref="N34:O34"/>
    <mergeCell ref="A30:E31"/>
    <mergeCell ref="A32:E32"/>
    <mergeCell ref="C34:C35"/>
    <mergeCell ref="D34:D35"/>
    <mergeCell ref="N19:O19"/>
    <mergeCell ref="A42:G42"/>
    <mergeCell ref="A41:I41"/>
    <mergeCell ref="A34:B35"/>
    <mergeCell ref="E34:E35"/>
    <mergeCell ref="E36:E37"/>
    <mergeCell ref="D36:D37"/>
    <mergeCell ref="C36:C37"/>
    <mergeCell ref="A39:E39"/>
    <mergeCell ref="A36:B37"/>
    <mergeCell ref="H47:I47"/>
    <mergeCell ref="A46:B46"/>
    <mergeCell ref="A45:B45"/>
    <mergeCell ref="A44:B44"/>
    <mergeCell ref="N46:O46"/>
    <mergeCell ref="N38:O38"/>
    <mergeCell ref="N39:O39"/>
    <mergeCell ref="N44:O44"/>
    <mergeCell ref="N45:O45"/>
    <mergeCell ref="C52:C53"/>
    <mergeCell ref="J44:K44"/>
    <mergeCell ref="J45:K45"/>
    <mergeCell ref="F44:G44"/>
    <mergeCell ref="H44:I44"/>
    <mergeCell ref="A48:E48"/>
    <mergeCell ref="F48:G48"/>
    <mergeCell ref="J47:K47"/>
    <mergeCell ref="A47:B47"/>
    <mergeCell ref="F47:G47"/>
    <mergeCell ref="K27:L27"/>
    <mergeCell ref="N29:O29"/>
    <mergeCell ref="N25:O25"/>
    <mergeCell ref="N54:O54"/>
    <mergeCell ref="N48:O48"/>
    <mergeCell ref="N49:O49"/>
    <mergeCell ref="N50:O50"/>
    <mergeCell ref="N51:O51"/>
    <mergeCell ref="N52:O52"/>
    <mergeCell ref="N37:O37"/>
    <mergeCell ref="L6:N6"/>
    <mergeCell ref="G6:J6"/>
    <mergeCell ref="G7:J7"/>
    <mergeCell ref="L7:N7"/>
    <mergeCell ref="A29:E29"/>
    <mergeCell ref="N26:O26"/>
    <mergeCell ref="N27:O27"/>
    <mergeCell ref="N24:O24"/>
    <mergeCell ref="K25:L25"/>
    <mergeCell ref="K26:L26"/>
    <mergeCell ref="K24:L24"/>
    <mergeCell ref="N21:O21"/>
    <mergeCell ref="A1:O1"/>
    <mergeCell ref="A2:O2"/>
    <mergeCell ref="G10:I10"/>
    <mergeCell ref="F5:I5"/>
    <mergeCell ref="J5:M5"/>
    <mergeCell ref="N10:O10"/>
    <mergeCell ref="K9:L9"/>
    <mergeCell ref="K10:L10"/>
    <mergeCell ref="N16:O16"/>
    <mergeCell ref="N14:O14"/>
    <mergeCell ref="N15:O15"/>
    <mergeCell ref="K18:L18"/>
    <mergeCell ref="K16:L16"/>
    <mergeCell ref="K17:L17"/>
    <mergeCell ref="K14:L14"/>
    <mergeCell ref="N18:O18"/>
    <mergeCell ref="K19:L19"/>
    <mergeCell ref="K15:L15"/>
    <mergeCell ref="N22:O22"/>
    <mergeCell ref="N23:O23"/>
    <mergeCell ref="N33:O33"/>
    <mergeCell ref="N20:O20"/>
    <mergeCell ref="N17:O17"/>
    <mergeCell ref="K20:L20"/>
    <mergeCell ref="K21:L21"/>
    <mergeCell ref="K22:L22"/>
    <mergeCell ref="K23:L23"/>
    <mergeCell ref="K12:L12"/>
    <mergeCell ref="F46:G46"/>
    <mergeCell ref="H46:I46"/>
    <mergeCell ref="J46:K46"/>
    <mergeCell ref="N12:O12"/>
    <mergeCell ref="N13:O13"/>
    <mergeCell ref="F45:G45"/>
    <mergeCell ref="H45:I45"/>
    <mergeCell ref="K13:L13"/>
  </mergeCells>
  <dataValidations count="4">
    <dataValidation type="list" allowBlank="1" showInputMessage="1" showErrorMessage="1" sqref="D12:D27">
      <formula1>INDIRECT(C12)</formula1>
    </dataValidation>
    <dataValidation type="list" allowBlank="1" showInputMessage="1" showErrorMessage="1" sqref="I44:I47">
      <formula1>MiscTravel</formula1>
    </dataValidation>
    <dataValidation type="list" allowBlank="1" showErrorMessage="1" sqref="K12:K27">
      <formula1>$G$32:$G$38</formula1>
    </dataValidation>
    <dataValidation type="list" allowBlank="1" showInputMessage="1" showErrorMessage="1" sqref="C12:C27">
      <formula1>STATES</formula1>
    </dataValidation>
  </dataValidations>
  <printOptions horizontalCentered="1"/>
  <pageMargins left="0.5" right="0.5" top="0.5" bottom="0.25" header="0.25" footer="0.25"/>
  <pageSetup fitToHeight="1" fitToWidth="1" horizontalDpi="600" verticalDpi="600" orientation="landscape" scale="85" r:id="rId1"/>
  <headerFooter alignWithMargins="0">
    <oddFooter>&amp;L&amp;8&amp;Z&amp;F&amp;RPage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57"/>
  <sheetViews>
    <sheetView showGridLines="0" zoomScale="75" zoomScaleNormal="75" zoomScalePageLayoutView="0" workbookViewId="0" topLeftCell="A1">
      <selection activeCell="Y34" sqref="Y34"/>
    </sheetView>
  </sheetViews>
  <sheetFormatPr defaultColWidth="9.140625" defaultRowHeight="12.75"/>
  <cols>
    <col min="1" max="1" width="12.00390625" style="6" customWidth="1"/>
    <col min="2" max="2" width="2.7109375" style="6" customWidth="1"/>
    <col min="3" max="5" width="15.00390625" style="6" customWidth="1"/>
    <col min="6" max="6" width="2.7109375" style="6" customWidth="1"/>
    <col min="7" max="7" width="10.7109375" style="6" customWidth="1"/>
    <col min="8" max="8" width="11.7109375" style="6" customWidth="1"/>
    <col min="9" max="9" width="10.7109375" style="6" customWidth="1"/>
    <col min="10" max="10" width="2.7109375" style="6" customWidth="1"/>
    <col min="11" max="11" width="23.140625" style="6" customWidth="1"/>
    <col min="12" max="12" width="6.7109375" style="6" customWidth="1"/>
    <col min="13" max="13" width="2.7109375" style="6" customWidth="1"/>
    <col min="14" max="14" width="18.28125" style="6" customWidth="1"/>
    <col min="15" max="15" width="2.421875" style="6" customWidth="1"/>
    <col min="16" max="16" width="1.1484375" style="6" customWidth="1"/>
    <col min="17" max="17" width="9.8515625" style="6" customWidth="1"/>
    <col min="18" max="22" width="12.57421875" style="5" hidden="1" customWidth="1"/>
    <col min="23" max="16384" width="9.140625" style="6" customWidth="1"/>
  </cols>
  <sheetData>
    <row r="1" spans="1:22" s="31" customFormat="1" ht="15.75">
      <c r="A1" s="355" t="s">
        <v>106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R1" s="30"/>
      <c r="S1" s="30"/>
      <c r="T1" s="30"/>
      <c r="U1" s="30"/>
      <c r="V1" s="30"/>
    </row>
    <row r="2" spans="1:22" s="31" customFormat="1" ht="15.75">
      <c r="A2" s="355" t="s">
        <v>116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R2" s="30"/>
      <c r="S2" s="30"/>
      <c r="T2" s="30"/>
      <c r="U2" s="30"/>
      <c r="V2" s="30"/>
    </row>
    <row r="3" spans="2:17" ht="7.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5:21" ht="18" customHeight="1">
      <c r="E4" s="32" t="s">
        <v>35</v>
      </c>
      <c r="F4" s="75">
        <f>TitlePage!F6</f>
        <v>0</v>
      </c>
      <c r="G4" s="101"/>
      <c r="H4" s="101"/>
      <c r="I4" s="101"/>
      <c r="J4" s="101"/>
      <c r="K4" s="101"/>
      <c r="L4" s="101"/>
      <c r="M4" s="101"/>
      <c r="N4" s="7"/>
      <c r="O4" s="7"/>
      <c r="P4" s="24"/>
      <c r="R4" s="29"/>
      <c r="S4" s="29"/>
      <c r="T4" s="29"/>
      <c r="U4" s="29"/>
    </row>
    <row r="5" spans="5:15" ht="18" customHeight="1">
      <c r="E5" s="33" t="s">
        <v>2</v>
      </c>
      <c r="F5" s="384">
        <f>TitlePage!Q6</f>
        <v>0</v>
      </c>
      <c r="G5" s="385"/>
      <c r="H5" s="385"/>
      <c r="I5" s="385"/>
      <c r="J5" s="384"/>
      <c r="K5" s="384"/>
      <c r="L5" s="384"/>
      <c r="M5" s="384"/>
      <c r="N5" s="7"/>
      <c r="O5" s="7"/>
    </row>
    <row r="6" spans="4:15" ht="12.75" customHeight="1">
      <c r="D6" s="46" t="s">
        <v>66</v>
      </c>
      <c r="F6" s="33" t="s">
        <v>7</v>
      </c>
      <c r="G6" s="388">
        <f>TitlePage!G11</f>
        <v>0</v>
      </c>
      <c r="H6" s="388"/>
      <c r="I6" s="388"/>
      <c r="J6" s="388"/>
      <c r="K6" s="32" t="s">
        <v>9</v>
      </c>
      <c r="L6" s="387">
        <f>TitlePage!Q11</f>
        <v>0</v>
      </c>
      <c r="M6" s="387"/>
      <c r="N6" s="387"/>
      <c r="O6" s="13"/>
    </row>
    <row r="7" spans="6:14" ht="12.75" customHeight="1">
      <c r="F7" s="33" t="s">
        <v>8</v>
      </c>
      <c r="G7" s="389">
        <f>TitlePage!G12</f>
        <v>0</v>
      </c>
      <c r="H7" s="389"/>
      <c r="I7" s="389"/>
      <c r="J7" s="389"/>
      <c r="K7" s="33" t="s">
        <v>10</v>
      </c>
      <c r="L7" s="390">
        <f>TitlePage!Q12</f>
        <v>0</v>
      </c>
      <c r="M7" s="390"/>
      <c r="N7" s="390"/>
    </row>
    <row r="8" spans="1:7" ht="12.75" customHeight="1">
      <c r="A8" s="149" t="s">
        <v>46</v>
      </c>
      <c r="B8" s="149"/>
      <c r="C8" s="149"/>
      <c r="D8" s="149"/>
      <c r="E8" s="149"/>
      <c r="F8" s="1"/>
      <c r="G8" s="1"/>
    </row>
    <row r="9" spans="7:22" ht="12.75">
      <c r="G9" s="383" t="s">
        <v>43</v>
      </c>
      <c r="H9" s="383"/>
      <c r="I9" s="35" t="s">
        <v>63</v>
      </c>
      <c r="N9" s="5"/>
      <c r="O9" s="5"/>
      <c r="P9" s="5"/>
      <c r="Q9" s="5"/>
      <c r="S9" s="6"/>
      <c r="T9" s="6"/>
      <c r="U9" s="6"/>
      <c r="V9" s="6"/>
    </row>
    <row r="10" spans="1:22" ht="12.75" customHeight="1">
      <c r="A10" s="35" t="s">
        <v>26</v>
      </c>
      <c r="B10" s="7"/>
      <c r="C10" s="383" t="s">
        <v>38</v>
      </c>
      <c r="D10" s="383"/>
      <c r="E10" s="383"/>
      <c r="F10" s="36"/>
      <c r="G10" s="383" t="s">
        <v>56</v>
      </c>
      <c r="H10" s="383"/>
      <c r="I10" s="35" t="s">
        <v>64</v>
      </c>
      <c r="J10" s="383" t="s">
        <v>42</v>
      </c>
      <c r="K10" s="383"/>
      <c r="R10" s="5" t="s">
        <v>30</v>
      </c>
      <c r="S10" s="5" t="s">
        <v>31</v>
      </c>
      <c r="T10" s="5" t="s">
        <v>32</v>
      </c>
      <c r="U10" s="5" t="s">
        <v>33</v>
      </c>
      <c r="V10" s="5" t="s">
        <v>34</v>
      </c>
    </row>
    <row r="11" spans="1:22" ht="3" customHeight="1">
      <c r="A11" s="37"/>
      <c r="B11" s="38"/>
      <c r="C11" s="11"/>
      <c r="D11" s="11"/>
      <c r="E11" s="11"/>
      <c r="F11" s="38"/>
      <c r="G11" s="435"/>
      <c r="H11" s="435"/>
      <c r="I11" s="38"/>
      <c r="J11" s="11"/>
      <c r="K11" s="12"/>
      <c r="N11" s="5"/>
      <c r="O11" s="5"/>
      <c r="P11" s="5"/>
      <c r="Q11" s="5"/>
      <c r="S11" s="6"/>
      <c r="T11" s="6"/>
      <c r="U11" s="6"/>
      <c r="V11" s="6"/>
    </row>
    <row r="12" spans="1:22" ht="15" customHeight="1">
      <c r="A12" s="145"/>
      <c r="B12" s="39"/>
      <c r="C12" s="427"/>
      <c r="D12" s="375"/>
      <c r="E12" s="376"/>
      <c r="F12" s="40"/>
      <c r="G12" s="428"/>
      <c r="H12" s="429"/>
      <c r="I12" s="73">
        <v>0.555</v>
      </c>
      <c r="J12" s="380">
        <f>ROUND((G12*I12),2)</f>
        <v>0</v>
      </c>
      <c r="K12" s="381"/>
      <c r="R12" s="8" t="str">
        <f aca="true" t="shared" si="0" ref="R12:R27">IF($C12="535113 In-state Travel Misc. Expenses",$J12," ")</f>
        <v> </v>
      </c>
      <c r="S12" s="8" t="str">
        <f aca="true" t="shared" si="1" ref="S12:S27">IF($C12="535213 Out-of-state Travel Misc. Expenses",$J12," ")</f>
        <v> </v>
      </c>
      <c r="T12" s="8" t="str">
        <f aca="true" t="shared" si="2" ref="T12:T27">IF($C12="535313 International Travel Misc. Expenses",$J12," ")</f>
        <v> </v>
      </c>
      <c r="U12" s="8" t="str">
        <f aca="true" t="shared" si="3" ref="U12:U27">IF($C12="535413 Student Travel Misc. Expenses",$J12," ")</f>
        <v> </v>
      </c>
      <c r="V12" s="8" t="str">
        <f aca="true" t="shared" si="4" ref="V12:V27">IF($C12="535553 Other Non-Employee Travel Misc. Expenses",$J12," ")</f>
        <v> </v>
      </c>
    </row>
    <row r="13" spans="1:22" ht="15" customHeight="1">
      <c r="A13" s="146"/>
      <c r="B13" s="41"/>
      <c r="C13" s="427"/>
      <c r="D13" s="375"/>
      <c r="E13" s="376"/>
      <c r="F13" s="41"/>
      <c r="G13" s="428"/>
      <c r="H13" s="429"/>
      <c r="I13" s="73">
        <v>0.555</v>
      </c>
      <c r="J13" s="380">
        <f aca="true" t="shared" si="5" ref="J13:J27">ROUND((G13*I13),2)</f>
        <v>0</v>
      </c>
      <c r="K13" s="381"/>
      <c r="L13" s="42"/>
      <c r="R13" s="8" t="str">
        <f t="shared" si="0"/>
        <v> </v>
      </c>
      <c r="S13" s="8" t="str">
        <f t="shared" si="1"/>
        <v> </v>
      </c>
      <c r="T13" s="8" t="str">
        <f t="shared" si="2"/>
        <v> </v>
      </c>
      <c r="U13" s="8" t="str">
        <f t="shared" si="3"/>
        <v> </v>
      </c>
      <c r="V13" s="8" t="str">
        <f t="shared" si="4"/>
        <v> </v>
      </c>
    </row>
    <row r="14" spans="1:22" ht="15" customHeight="1">
      <c r="A14" s="146"/>
      <c r="B14" s="41"/>
      <c r="C14" s="427"/>
      <c r="D14" s="375"/>
      <c r="E14" s="376"/>
      <c r="F14" s="41"/>
      <c r="G14" s="428"/>
      <c r="H14" s="429"/>
      <c r="I14" s="73">
        <v>0.555</v>
      </c>
      <c r="J14" s="380">
        <f t="shared" si="5"/>
        <v>0</v>
      </c>
      <c r="K14" s="381"/>
      <c r="R14" s="8" t="str">
        <f t="shared" si="0"/>
        <v> </v>
      </c>
      <c r="S14" s="8" t="str">
        <f t="shared" si="1"/>
        <v> </v>
      </c>
      <c r="T14" s="8" t="str">
        <f t="shared" si="2"/>
        <v> </v>
      </c>
      <c r="U14" s="8" t="str">
        <f t="shared" si="3"/>
        <v> </v>
      </c>
      <c r="V14" s="8" t="str">
        <f t="shared" si="4"/>
        <v> </v>
      </c>
    </row>
    <row r="15" spans="1:22" ht="15" customHeight="1">
      <c r="A15" s="146"/>
      <c r="B15" s="41"/>
      <c r="C15" s="427"/>
      <c r="D15" s="375"/>
      <c r="E15" s="376"/>
      <c r="F15" s="41"/>
      <c r="G15" s="428"/>
      <c r="H15" s="429"/>
      <c r="I15" s="73">
        <v>0.555</v>
      </c>
      <c r="J15" s="380">
        <f t="shared" si="5"/>
        <v>0</v>
      </c>
      <c r="K15" s="381"/>
      <c r="R15" s="8" t="str">
        <f t="shared" si="0"/>
        <v> </v>
      </c>
      <c r="S15" s="8" t="str">
        <f t="shared" si="1"/>
        <v> </v>
      </c>
      <c r="T15" s="8" t="str">
        <f t="shared" si="2"/>
        <v> </v>
      </c>
      <c r="U15" s="8" t="str">
        <f t="shared" si="3"/>
        <v> </v>
      </c>
      <c r="V15" s="8" t="str">
        <f t="shared" si="4"/>
        <v> </v>
      </c>
    </row>
    <row r="16" spans="1:22" ht="15" customHeight="1">
      <c r="A16" s="146"/>
      <c r="B16" s="41"/>
      <c r="C16" s="427"/>
      <c r="D16" s="375"/>
      <c r="E16" s="376"/>
      <c r="F16" s="41"/>
      <c r="G16" s="428"/>
      <c r="H16" s="429"/>
      <c r="I16" s="73">
        <v>0.555</v>
      </c>
      <c r="J16" s="380">
        <f t="shared" si="5"/>
        <v>0</v>
      </c>
      <c r="K16" s="381"/>
      <c r="R16" s="8" t="str">
        <f t="shared" si="0"/>
        <v> </v>
      </c>
      <c r="S16" s="8" t="str">
        <f t="shared" si="1"/>
        <v> </v>
      </c>
      <c r="T16" s="8" t="str">
        <f t="shared" si="2"/>
        <v> </v>
      </c>
      <c r="U16" s="8" t="str">
        <f t="shared" si="3"/>
        <v> </v>
      </c>
      <c r="V16" s="8" t="str">
        <f t="shared" si="4"/>
        <v> </v>
      </c>
    </row>
    <row r="17" spans="1:22" ht="15" customHeight="1">
      <c r="A17" s="146"/>
      <c r="B17" s="41"/>
      <c r="C17" s="427"/>
      <c r="D17" s="375"/>
      <c r="E17" s="376"/>
      <c r="F17" s="41"/>
      <c r="G17" s="428"/>
      <c r="H17" s="429"/>
      <c r="I17" s="73">
        <v>0.555</v>
      </c>
      <c r="J17" s="380">
        <f t="shared" si="5"/>
        <v>0</v>
      </c>
      <c r="K17" s="381"/>
      <c r="R17" s="8" t="str">
        <f t="shared" si="0"/>
        <v> </v>
      </c>
      <c r="S17" s="8" t="str">
        <f t="shared" si="1"/>
        <v> </v>
      </c>
      <c r="T17" s="8" t="str">
        <f t="shared" si="2"/>
        <v> </v>
      </c>
      <c r="U17" s="8" t="str">
        <f t="shared" si="3"/>
        <v> </v>
      </c>
      <c r="V17" s="8" t="str">
        <f t="shared" si="4"/>
        <v> </v>
      </c>
    </row>
    <row r="18" spans="1:22" ht="15" customHeight="1">
      <c r="A18" s="146"/>
      <c r="B18" s="41"/>
      <c r="C18" s="427"/>
      <c r="D18" s="375"/>
      <c r="E18" s="376"/>
      <c r="F18" s="43"/>
      <c r="G18" s="428"/>
      <c r="H18" s="429"/>
      <c r="I18" s="73">
        <v>0.555</v>
      </c>
      <c r="J18" s="380">
        <f t="shared" si="5"/>
        <v>0</v>
      </c>
      <c r="K18" s="381"/>
      <c r="R18" s="8" t="str">
        <f t="shared" si="0"/>
        <v> </v>
      </c>
      <c r="S18" s="8" t="str">
        <f t="shared" si="1"/>
        <v> </v>
      </c>
      <c r="T18" s="8" t="str">
        <f t="shared" si="2"/>
        <v> </v>
      </c>
      <c r="U18" s="8" t="str">
        <f t="shared" si="3"/>
        <v> </v>
      </c>
      <c r="V18" s="8" t="str">
        <f t="shared" si="4"/>
        <v> </v>
      </c>
    </row>
    <row r="19" spans="1:22" ht="15" customHeight="1">
      <c r="A19" s="146"/>
      <c r="B19" s="41"/>
      <c r="C19" s="427"/>
      <c r="D19" s="375"/>
      <c r="E19" s="376"/>
      <c r="F19" s="41"/>
      <c r="G19" s="428"/>
      <c r="H19" s="429"/>
      <c r="I19" s="73">
        <v>0.555</v>
      </c>
      <c r="J19" s="380">
        <f t="shared" si="5"/>
        <v>0</v>
      </c>
      <c r="K19" s="381"/>
      <c r="R19" s="8" t="str">
        <f t="shared" si="0"/>
        <v> </v>
      </c>
      <c r="S19" s="8" t="str">
        <f t="shared" si="1"/>
        <v> </v>
      </c>
      <c r="T19" s="8" t="str">
        <f t="shared" si="2"/>
        <v> </v>
      </c>
      <c r="U19" s="8" t="str">
        <f t="shared" si="3"/>
        <v> </v>
      </c>
      <c r="V19" s="8" t="str">
        <f t="shared" si="4"/>
        <v> </v>
      </c>
    </row>
    <row r="20" spans="1:22" ht="15" customHeight="1">
      <c r="A20" s="146"/>
      <c r="B20" s="41"/>
      <c r="C20" s="427"/>
      <c r="D20" s="375"/>
      <c r="E20" s="376"/>
      <c r="F20" s="41"/>
      <c r="G20" s="428"/>
      <c r="H20" s="429"/>
      <c r="I20" s="73">
        <v>0.555</v>
      </c>
      <c r="J20" s="380">
        <f t="shared" si="5"/>
        <v>0</v>
      </c>
      <c r="K20" s="381"/>
      <c r="R20" s="8" t="str">
        <f t="shared" si="0"/>
        <v> </v>
      </c>
      <c r="S20" s="8" t="str">
        <f t="shared" si="1"/>
        <v> </v>
      </c>
      <c r="T20" s="8" t="str">
        <f t="shared" si="2"/>
        <v> </v>
      </c>
      <c r="U20" s="8" t="str">
        <f t="shared" si="3"/>
        <v> </v>
      </c>
      <c r="V20" s="8" t="str">
        <f t="shared" si="4"/>
        <v> </v>
      </c>
    </row>
    <row r="21" spans="1:22" ht="15" customHeight="1">
      <c r="A21" s="146"/>
      <c r="B21" s="41"/>
      <c r="C21" s="427"/>
      <c r="D21" s="375"/>
      <c r="E21" s="376"/>
      <c r="F21" s="41"/>
      <c r="G21" s="428"/>
      <c r="H21" s="429"/>
      <c r="I21" s="73">
        <v>0.555</v>
      </c>
      <c r="J21" s="380">
        <f t="shared" si="5"/>
        <v>0</v>
      </c>
      <c r="K21" s="381"/>
      <c r="R21" s="8" t="str">
        <f t="shared" si="0"/>
        <v> </v>
      </c>
      <c r="S21" s="8" t="str">
        <f t="shared" si="1"/>
        <v> </v>
      </c>
      <c r="T21" s="8" t="str">
        <f t="shared" si="2"/>
        <v> </v>
      </c>
      <c r="U21" s="8" t="str">
        <f t="shared" si="3"/>
        <v> </v>
      </c>
      <c r="V21" s="8" t="str">
        <f t="shared" si="4"/>
        <v> </v>
      </c>
    </row>
    <row r="22" spans="1:22" ht="15" customHeight="1">
      <c r="A22" s="146"/>
      <c r="B22" s="41"/>
      <c r="C22" s="427"/>
      <c r="D22" s="375"/>
      <c r="E22" s="376"/>
      <c r="F22" s="41"/>
      <c r="G22" s="428"/>
      <c r="H22" s="429"/>
      <c r="I22" s="73">
        <v>0.555</v>
      </c>
      <c r="J22" s="380">
        <f t="shared" si="5"/>
        <v>0</v>
      </c>
      <c r="K22" s="381"/>
      <c r="R22" s="8" t="str">
        <f t="shared" si="0"/>
        <v> </v>
      </c>
      <c r="S22" s="8" t="str">
        <f t="shared" si="1"/>
        <v> </v>
      </c>
      <c r="T22" s="8" t="str">
        <f t="shared" si="2"/>
        <v> </v>
      </c>
      <c r="U22" s="8" t="str">
        <f t="shared" si="3"/>
        <v> </v>
      </c>
      <c r="V22" s="8" t="str">
        <f t="shared" si="4"/>
        <v> </v>
      </c>
    </row>
    <row r="23" spans="1:22" ht="15" customHeight="1">
      <c r="A23" s="146"/>
      <c r="B23" s="41"/>
      <c r="C23" s="427"/>
      <c r="D23" s="375"/>
      <c r="E23" s="376"/>
      <c r="F23" s="41"/>
      <c r="G23" s="428"/>
      <c r="H23" s="429"/>
      <c r="I23" s="73">
        <v>0.555</v>
      </c>
      <c r="J23" s="380">
        <f t="shared" si="5"/>
        <v>0</v>
      </c>
      <c r="K23" s="381"/>
      <c r="R23" s="8" t="str">
        <f t="shared" si="0"/>
        <v> </v>
      </c>
      <c r="S23" s="8" t="str">
        <f t="shared" si="1"/>
        <v> </v>
      </c>
      <c r="T23" s="8" t="str">
        <f t="shared" si="2"/>
        <v> </v>
      </c>
      <c r="U23" s="8" t="str">
        <f t="shared" si="3"/>
        <v> </v>
      </c>
      <c r="V23" s="8" t="str">
        <f t="shared" si="4"/>
        <v> </v>
      </c>
    </row>
    <row r="24" spans="1:22" ht="15" customHeight="1">
      <c r="A24" s="146"/>
      <c r="B24" s="41"/>
      <c r="C24" s="427"/>
      <c r="D24" s="375"/>
      <c r="E24" s="376"/>
      <c r="F24" s="41"/>
      <c r="G24" s="428"/>
      <c r="H24" s="429"/>
      <c r="I24" s="73">
        <v>0.555</v>
      </c>
      <c r="J24" s="380">
        <f t="shared" si="5"/>
        <v>0</v>
      </c>
      <c r="K24" s="381"/>
      <c r="R24" s="8" t="str">
        <f t="shared" si="0"/>
        <v> </v>
      </c>
      <c r="S24" s="8" t="str">
        <f t="shared" si="1"/>
        <v> </v>
      </c>
      <c r="T24" s="8" t="str">
        <f t="shared" si="2"/>
        <v> </v>
      </c>
      <c r="U24" s="8" t="str">
        <f t="shared" si="3"/>
        <v> </v>
      </c>
      <c r="V24" s="8" t="str">
        <f t="shared" si="4"/>
        <v> </v>
      </c>
    </row>
    <row r="25" spans="1:22" ht="15" customHeight="1">
      <c r="A25" s="146"/>
      <c r="B25" s="41"/>
      <c r="C25" s="427"/>
      <c r="D25" s="375"/>
      <c r="E25" s="376"/>
      <c r="F25" s="41"/>
      <c r="G25" s="428"/>
      <c r="H25" s="429"/>
      <c r="I25" s="73">
        <v>0.555</v>
      </c>
      <c r="J25" s="380">
        <f t="shared" si="5"/>
        <v>0</v>
      </c>
      <c r="K25" s="381"/>
      <c r="R25" s="8" t="str">
        <f t="shared" si="0"/>
        <v> </v>
      </c>
      <c r="S25" s="8" t="str">
        <f t="shared" si="1"/>
        <v> </v>
      </c>
      <c r="T25" s="8" t="str">
        <f t="shared" si="2"/>
        <v> </v>
      </c>
      <c r="U25" s="8" t="str">
        <f t="shared" si="3"/>
        <v> </v>
      </c>
      <c r="V25" s="8" t="str">
        <f t="shared" si="4"/>
        <v> </v>
      </c>
    </row>
    <row r="26" spans="1:22" ht="15" customHeight="1">
      <c r="A26" s="146"/>
      <c r="B26" s="41"/>
      <c r="C26" s="427"/>
      <c r="D26" s="375"/>
      <c r="E26" s="376"/>
      <c r="F26" s="41"/>
      <c r="G26" s="428"/>
      <c r="H26" s="429"/>
      <c r="I26" s="73">
        <v>0.555</v>
      </c>
      <c r="J26" s="380">
        <f t="shared" si="5"/>
        <v>0</v>
      </c>
      <c r="K26" s="381"/>
      <c r="R26" s="8" t="str">
        <f t="shared" si="0"/>
        <v> </v>
      </c>
      <c r="S26" s="8" t="str">
        <f t="shared" si="1"/>
        <v> </v>
      </c>
      <c r="T26" s="8" t="str">
        <f t="shared" si="2"/>
        <v> </v>
      </c>
      <c r="U26" s="8" t="str">
        <f t="shared" si="3"/>
        <v> </v>
      </c>
      <c r="V26" s="8" t="str">
        <f t="shared" si="4"/>
        <v> </v>
      </c>
    </row>
    <row r="27" spans="1:22" ht="15" customHeight="1">
      <c r="A27" s="146"/>
      <c r="B27" s="44"/>
      <c r="C27" s="427"/>
      <c r="D27" s="375"/>
      <c r="E27" s="376"/>
      <c r="F27" s="45"/>
      <c r="G27" s="430"/>
      <c r="H27" s="431"/>
      <c r="I27" s="73">
        <v>0.555</v>
      </c>
      <c r="J27" s="380">
        <f t="shared" si="5"/>
        <v>0</v>
      </c>
      <c r="K27" s="381"/>
      <c r="M27" s="7"/>
      <c r="N27" s="7"/>
      <c r="O27" s="7"/>
      <c r="P27" s="7"/>
      <c r="Q27" s="7"/>
      <c r="R27" s="8" t="str">
        <f t="shared" si="0"/>
        <v> </v>
      </c>
      <c r="S27" s="8" t="str">
        <f t="shared" si="1"/>
        <v> </v>
      </c>
      <c r="T27" s="8" t="str">
        <f t="shared" si="2"/>
        <v> </v>
      </c>
      <c r="U27" s="8" t="str">
        <f t="shared" si="3"/>
        <v> </v>
      </c>
      <c r="V27" s="8" t="str">
        <f t="shared" si="4"/>
        <v> </v>
      </c>
    </row>
    <row r="28" spans="1:17" ht="3" customHeight="1">
      <c r="A28" s="7"/>
      <c r="B28" s="7"/>
      <c r="C28" s="7"/>
      <c r="D28" s="13"/>
      <c r="E28" s="13"/>
      <c r="F28" s="7"/>
      <c r="G28" s="7"/>
      <c r="H28" s="7"/>
      <c r="I28" s="7"/>
      <c r="J28" s="7"/>
      <c r="K28" s="7"/>
      <c r="L28" s="7"/>
      <c r="M28" s="7"/>
      <c r="N28" s="60"/>
      <c r="O28" s="60"/>
      <c r="P28" s="7"/>
      <c r="Q28" s="7"/>
    </row>
    <row r="29" spans="6:22" ht="15.75" customHeight="1" thickBot="1">
      <c r="F29" s="46"/>
      <c r="H29" s="46" t="s">
        <v>41</v>
      </c>
      <c r="I29" s="34"/>
      <c r="J29" s="151">
        <f>SUM(J12:J28)</f>
        <v>0</v>
      </c>
      <c r="K29" s="152">
        <f>SUM(J29)</f>
        <v>0</v>
      </c>
      <c r="M29" s="153"/>
      <c r="N29" s="153"/>
      <c r="O29" s="153"/>
      <c r="P29" s="153"/>
      <c r="Q29" s="153"/>
      <c r="R29" s="154">
        <f>SUM(R12:R27)</f>
        <v>0</v>
      </c>
      <c r="S29" s="154">
        <f>SUM(S12:S27)</f>
        <v>0</v>
      </c>
      <c r="T29" s="154">
        <f>SUM(T12:T27)</f>
        <v>0</v>
      </c>
      <c r="U29" s="154">
        <f>SUM(U12:U27)</f>
        <v>0</v>
      </c>
      <c r="V29" s="154">
        <f>SUM(V12:V27)</f>
        <v>0</v>
      </c>
    </row>
    <row r="30" spans="6:22" ht="9" customHeight="1" thickTop="1">
      <c r="F30" s="46"/>
      <c r="G30" s="46"/>
      <c r="H30" s="46"/>
      <c r="I30" s="34"/>
      <c r="J30" s="3"/>
      <c r="K30" s="3"/>
      <c r="M30" s="9"/>
      <c r="N30" s="9"/>
      <c r="O30" s="9"/>
      <c r="P30" s="9"/>
      <c r="Q30" s="9"/>
      <c r="R30" s="6"/>
      <c r="S30" s="6"/>
      <c r="T30" s="6"/>
      <c r="U30" s="6"/>
      <c r="V30" s="6"/>
    </row>
    <row r="31" spans="1:22" ht="7.5" customHeight="1">
      <c r="A31" s="47"/>
      <c r="C31" s="47"/>
      <c r="D31" s="47"/>
      <c r="E31" s="47"/>
      <c r="F31" s="48"/>
      <c r="G31" s="48"/>
      <c r="H31" s="48"/>
      <c r="I31" s="49"/>
      <c r="J31" s="4"/>
      <c r="K31" s="4"/>
      <c r="M31" s="5"/>
      <c r="N31" s="5"/>
      <c r="O31" s="5"/>
      <c r="P31" s="5"/>
      <c r="Q31" s="5"/>
      <c r="R31" s="6"/>
      <c r="S31" s="6"/>
      <c r="T31" s="6"/>
      <c r="U31" s="6"/>
      <c r="V31" s="6"/>
    </row>
    <row r="32" spans="7:22" ht="12.75" customHeight="1">
      <c r="G32" s="51"/>
      <c r="I32" s="51"/>
      <c r="J32" s="2"/>
      <c r="K32" s="2"/>
      <c r="L32" s="5"/>
      <c r="M32" s="9"/>
      <c r="N32" s="9"/>
      <c r="O32" s="9"/>
      <c r="P32" s="9"/>
      <c r="R32" s="6"/>
      <c r="S32" s="6"/>
      <c r="T32" s="6"/>
      <c r="U32" s="6"/>
      <c r="V32" s="6"/>
    </row>
    <row r="33" spans="3:22" ht="12.75" customHeight="1">
      <c r="C33" s="52" t="s">
        <v>22</v>
      </c>
      <c r="G33" s="53"/>
      <c r="H33" s="46" t="s">
        <v>29</v>
      </c>
      <c r="I33" s="51"/>
      <c r="J33" s="74">
        <f>(M29)</f>
        <v>0</v>
      </c>
      <c r="K33" s="74">
        <f>(R29)</f>
        <v>0</v>
      </c>
      <c r="L33" s="5"/>
      <c r="M33" s="9"/>
      <c r="N33" s="9"/>
      <c r="O33" s="9"/>
      <c r="P33" s="9"/>
      <c r="R33" s="6"/>
      <c r="S33" s="6"/>
      <c r="T33" s="6"/>
      <c r="U33" s="6"/>
      <c r="V33" s="6"/>
    </row>
    <row r="34" spans="3:22" ht="12.75" customHeight="1">
      <c r="C34" s="54" t="s">
        <v>23</v>
      </c>
      <c r="D34" s="55"/>
      <c r="E34" s="55"/>
      <c r="F34" s="55"/>
      <c r="G34" s="53"/>
      <c r="H34" s="53"/>
      <c r="I34" s="51"/>
      <c r="J34" s="74">
        <f>(N29)</f>
        <v>0</v>
      </c>
      <c r="K34" s="74">
        <f>(S29)</f>
        <v>0</v>
      </c>
      <c r="L34" s="5"/>
      <c r="M34" s="9"/>
      <c r="N34" s="9"/>
      <c r="O34" s="9"/>
      <c r="P34" s="9"/>
      <c r="R34" s="6"/>
      <c r="S34" s="6"/>
      <c r="T34" s="6"/>
      <c r="U34" s="6"/>
      <c r="V34" s="6"/>
    </row>
    <row r="35" spans="3:22" ht="12.75" customHeight="1">
      <c r="C35" s="52" t="s">
        <v>24</v>
      </c>
      <c r="G35" s="53"/>
      <c r="H35" s="53"/>
      <c r="I35" s="51"/>
      <c r="J35" s="74">
        <f>(O29)</f>
        <v>0</v>
      </c>
      <c r="K35" s="74">
        <f>(T29)</f>
        <v>0</v>
      </c>
      <c r="L35" s="5"/>
      <c r="M35" s="9"/>
      <c r="N35" s="9"/>
      <c r="O35" s="9"/>
      <c r="P35" s="9"/>
      <c r="R35" s="6"/>
      <c r="S35" s="6"/>
      <c r="T35" s="6"/>
      <c r="U35" s="6"/>
      <c r="V35" s="6"/>
    </row>
    <row r="36" spans="3:22" ht="12.75" customHeight="1">
      <c r="C36" s="52" t="s">
        <v>25</v>
      </c>
      <c r="G36" s="53"/>
      <c r="H36" s="53"/>
      <c r="I36" s="53"/>
      <c r="J36" s="74">
        <f>(P29)</f>
        <v>0</v>
      </c>
      <c r="K36" s="74">
        <f>(U29)</f>
        <v>0</v>
      </c>
      <c r="L36" s="5"/>
      <c r="M36" s="9"/>
      <c r="N36" s="9"/>
      <c r="O36" s="9"/>
      <c r="P36" s="9"/>
      <c r="R36" s="6"/>
      <c r="S36" s="6"/>
      <c r="T36" s="6"/>
      <c r="U36" s="6"/>
      <c r="V36" s="6"/>
    </row>
    <row r="37" spans="3:22" ht="12.75" customHeight="1">
      <c r="C37" s="52" t="s">
        <v>82</v>
      </c>
      <c r="G37" s="53"/>
      <c r="H37" s="53"/>
      <c r="I37" s="53"/>
      <c r="J37" s="141">
        <f>(Q29)</f>
        <v>0</v>
      </c>
      <c r="K37" s="74">
        <f>(V29)</f>
        <v>0</v>
      </c>
      <c r="L37" s="5"/>
      <c r="M37" s="9"/>
      <c r="N37" s="9"/>
      <c r="O37" s="9"/>
      <c r="P37" s="9"/>
      <c r="R37" s="6"/>
      <c r="S37" s="6"/>
      <c r="T37" s="6"/>
      <c r="U37" s="6"/>
      <c r="V37" s="6"/>
    </row>
    <row r="38" spans="3:22" ht="9" customHeight="1" hidden="1">
      <c r="C38" s="6" t="s">
        <v>70</v>
      </c>
      <c r="G38" s="53"/>
      <c r="H38" s="53"/>
      <c r="I38" s="53"/>
      <c r="J38" s="141"/>
      <c r="K38" s="74"/>
      <c r="L38" s="5"/>
      <c r="M38" s="9"/>
      <c r="N38" s="9"/>
      <c r="O38" s="9"/>
      <c r="P38" s="9"/>
      <c r="R38" s="6"/>
      <c r="S38" s="6"/>
      <c r="T38" s="6"/>
      <c r="U38" s="6"/>
      <c r="V38" s="6"/>
    </row>
    <row r="39" spans="1:22" ht="15.75" customHeight="1" thickBot="1">
      <c r="A39" s="5"/>
      <c r="F39" s="34"/>
      <c r="H39" s="46" t="s">
        <v>28</v>
      </c>
      <c r="I39" s="56"/>
      <c r="J39" s="141">
        <f>SUM(J33:K37)</f>
        <v>0</v>
      </c>
      <c r="K39" s="150">
        <f>SUM(K33:K38)</f>
        <v>0</v>
      </c>
      <c r="L39" s="5"/>
      <c r="M39" s="5"/>
      <c r="N39" s="5"/>
      <c r="O39" s="5"/>
      <c r="P39" s="5"/>
      <c r="R39" s="6"/>
      <c r="S39" s="6"/>
      <c r="T39" s="6"/>
      <c r="U39" s="6"/>
      <c r="V39" s="6"/>
    </row>
    <row r="40" spans="1:22" ht="12.75" customHeight="1" thickTop="1">
      <c r="A40" s="57"/>
      <c r="I40" s="7"/>
      <c r="J40" s="7"/>
      <c r="L40" s="5"/>
      <c r="M40" s="5"/>
      <c r="N40" s="5"/>
      <c r="O40" s="5"/>
      <c r="P40" s="5"/>
      <c r="R40" s="6"/>
      <c r="S40" s="6"/>
      <c r="T40" s="6"/>
      <c r="U40" s="6"/>
      <c r="V40" s="6"/>
    </row>
    <row r="41" spans="1:22" ht="12.75">
      <c r="A41" s="58"/>
      <c r="B41" s="7"/>
      <c r="C41" s="7"/>
      <c r="D41" s="7"/>
      <c r="E41" s="7"/>
      <c r="F41" s="7"/>
      <c r="G41" s="7"/>
      <c r="H41" s="7"/>
      <c r="I41" s="397"/>
      <c r="J41" s="397"/>
      <c r="M41" s="5"/>
      <c r="N41" s="5"/>
      <c r="O41" s="5"/>
      <c r="P41" s="5"/>
      <c r="Q41" s="5"/>
      <c r="R41" s="6"/>
      <c r="S41" s="6"/>
      <c r="T41" s="6"/>
      <c r="U41" s="6"/>
      <c r="V41" s="6"/>
    </row>
    <row r="42" spans="6:15" ht="12.75">
      <c r="F42" s="58"/>
      <c r="G42" s="7"/>
      <c r="H42" s="7"/>
      <c r="I42" s="7"/>
      <c r="J42" s="7"/>
      <c r="K42" s="7"/>
      <c r="L42" s="7"/>
      <c r="M42" s="7"/>
      <c r="N42" s="397"/>
      <c r="O42" s="397"/>
    </row>
    <row r="43" spans="6:15" ht="12.75">
      <c r="F43" s="7"/>
      <c r="G43" s="7"/>
      <c r="H43" s="7"/>
      <c r="I43" s="7"/>
      <c r="J43" s="7"/>
      <c r="K43" s="7"/>
      <c r="L43" s="7"/>
      <c r="M43" s="7"/>
      <c r="N43" s="397"/>
      <c r="O43" s="397"/>
    </row>
    <row r="44" spans="2:15" ht="12.75">
      <c r="B44" s="7"/>
      <c r="C44" s="7"/>
      <c r="D44" s="7"/>
      <c r="E44" s="59"/>
      <c r="F44" s="7"/>
      <c r="G44" s="7"/>
      <c r="H44" s="7"/>
      <c r="I44" s="7"/>
      <c r="J44" s="7"/>
      <c r="K44" s="7"/>
      <c r="L44" s="7"/>
      <c r="M44" s="7"/>
      <c r="N44" s="60"/>
      <c r="O44" s="60"/>
    </row>
    <row r="45" spans="2:15" ht="12.75">
      <c r="B45" s="7"/>
      <c r="C45" s="7"/>
      <c r="D45" s="7"/>
      <c r="E45" s="61"/>
      <c r="F45" s="7"/>
      <c r="G45" s="7"/>
      <c r="H45" s="7"/>
      <c r="I45" s="62"/>
      <c r="J45" s="62"/>
      <c r="K45" s="62"/>
      <c r="L45" s="62"/>
      <c r="M45" s="7"/>
      <c r="N45" s="397"/>
      <c r="O45" s="397"/>
    </row>
    <row r="46" spans="1:15" ht="12.75">
      <c r="A46" s="7"/>
      <c r="B46" s="7"/>
      <c r="C46" s="7"/>
      <c r="D46" s="7"/>
      <c r="E46" s="7"/>
      <c r="F46" s="7"/>
      <c r="G46" s="7"/>
      <c r="H46" s="7"/>
      <c r="I46" s="62"/>
      <c r="J46" s="62"/>
      <c r="K46" s="62"/>
      <c r="L46" s="62"/>
      <c r="M46" s="7"/>
      <c r="N46" s="397"/>
      <c r="O46" s="397"/>
    </row>
    <row r="47" spans="1:15" ht="12.75">
      <c r="A47" s="383"/>
      <c r="B47" s="383"/>
      <c r="C47" s="383"/>
      <c r="D47" s="383"/>
      <c r="E47" s="383"/>
      <c r="F47" s="7"/>
      <c r="G47" s="7"/>
      <c r="H47" s="7"/>
      <c r="I47" s="62"/>
      <c r="J47" s="62"/>
      <c r="K47" s="62"/>
      <c r="L47" s="62"/>
      <c r="M47" s="7"/>
      <c r="N47" s="397"/>
      <c r="O47" s="397"/>
    </row>
    <row r="48" spans="1:15" ht="12.75">
      <c r="A48" s="7"/>
      <c r="B48" s="7"/>
      <c r="C48" s="7"/>
      <c r="D48" s="7"/>
      <c r="E48" s="7"/>
      <c r="F48" s="7"/>
      <c r="G48" s="7"/>
      <c r="H48" s="7"/>
      <c r="I48" s="62"/>
      <c r="J48" s="62"/>
      <c r="K48" s="62"/>
      <c r="L48" s="62"/>
      <c r="M48" s="7"/>
      <c r="N48" s="397"/>
      <c r="O48" s="397"/>
    </row>
    <row r="49" spans="1:15" ht="12.75">
      <c r="A49" s="7"/>
      <c r="B49" s="7"/>
      <c r="C49" s="7"/>
      <c r="D49" s="7"/>
      <c r="E49" s="7"/>
      <c r="F49" s="7"/>
      <c r="G49" s="7"/>
      <c r="H49" s="7"/>
      <c r="I49" s="62"/>
      <c r="J49" s="62"/>
      <c r="K49" s="62"/>
      <c r="L49" s="62"/>
      <c r="M49" s="7"/>
      <c r="N49" s="397"/>
      <c r="O49" s="397"/>
    </row>
    <row r="50" spans="1:15" ht="12.75">
      <c r="A50" s="432"/>
      <c r="B50" s="432"/>
      <c r="C50" s="432"/>
      <c r="D50" s="432"/>
      <c r="E50" s="432"/>
      <c r="F50" s="7"/>
      <c r="G50" s="7"/>
      <c r="H50" s="7"/>
      <c r="I50" s="7"/>
      <c r="J50" s="7"/>
      <c r="K50" s="7"/>
      <c r="L50" s="7"/>
      <c r="M50" s="7"/>
      <c r="N50" s="60"/>
      <c r="O50" s="60"/>
    </row>
    <row r="51" spans="1:15" ht="12.75">
      <c r="A51" s="116"/>
      <c r="B51" s="116"/>
      <c r="C51" s="116"/>
      <c r="D51" s="9"/>
      <c r="E51" s="9"/>
      <c r="F51" s="7"/>
      <c r="G51" s="7"/>
      <c r="H51" s="7"/>
      <c r="I51" s="7"/>
      <c r="J51" s="61"/>
      <c r="K51" s="61"/>
      <c r="L51" s="61"/>
      <c r="M51" s="36"/>
      <c r="N51" s="433"/>
      <c r="O51" s="433"/>
    </row>
    <row r="52" spans="1:15" ht="12.75">
      <c r="A52" s="422"/>
      <c r="B52" s="422"/>
      <c r="C52" s="422"/>
      <c r="D52" s="405"/>
      <c r="E52" s="405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6" ht="12.75">
      <c r="A53" s="422"/>
      <c r="B53" s="422"/>
      <c r="C53" s="422"/>
      <c r="D53" s="405"/>
      <c r="E53" s="405"/>
      <c r="F53" s="7"/>
    </row>
    <row r="54" spans="1:6" ht="12.75">
      <c r="A54" s="422"/>
      <c r="B54" s="422"/>
      <c r="C54" s="9"/>
      <c r="D54" s="58"/>
      <c r="E54" s="58"/>
      <c r="F54" s="7"/>
    </row>
    <row r="55" spans="1:6" ht="12.75">
      <c r="A55" s="422"/>
      <c r="B55" s="422"/>
      <c r="C55" s="9"/>
      <c r="D55" s="58"/>
      <c r="E55" s="58"/>
      <c r="F55" s="7"/>
    </row>
    <row r="56" spans="1:6" ht="12.75">
      <c r="A56" s="434"/>
      <c r="B56" s="434"/>
      <c r="C56" s="434"/>
      <c r="D56" s="434"/>
      <c r="E56" s="434"/>
      <c r="F56" s="7"/>
    </row>
    <row r="57" spans="1:6" ht="12.75">
      <c r="A57" s="7"/>
      <c r="B57" s="7"/>
      <c r="C57" s="7"/>
      <c r="D57" s="7"/>
      <c r="E57" s="7"/>
      <c r="F57" s="7"/>
    </row>
  </sheetData>
  <sheetProtection sheet="1" objects="1" scenarios="1" selectLockedCells="1"/>
  <mergeCells count="79">
    <mergeCell ref="A56:E56"/>
    <mergeCell ref="G10:H10"/>
    <mergeCell ref="G9:H9"/>
    <mergeCell ref="G11:H11"/>
    <mergeCell ref="G12:H12"/>
    <mergeCell ref="G13:H13"/>
    <mergeCell ref="G14:H14"/>
    <mergeCell ref="G24:H24"/>
    <mergeCell ref="C21:E21"/>
    <mergeCell ref="C18:E18"/>
    <mergeCell ref="A52:B53"/>
    <mergeCell ref="C52:C53"/>
    <mergeCell ref="D52:D53"/>
    <mergeCell ref="E52:E53"/>
    <mergeCell ref="A54:B54"/>
    <mergeCell ref="A55:B55"/>
    <mergeCell ref="A47:E47"/>
    <mergeCell ref="N47:O47"/>
    <mergeCell ref="N48:O48"/>
    <mergeCell ref="N49:O49"/>
    <mergeCell ref="A50:E50"/>
    <mergeCell ref="N51:O51"/>
    <mergeCell ref="G26:H26"/>
    <mergeCell ref="N42:O42"/>
    <mergeCell ref="N43:O43"/>
    <mergeCell ref="N45:O45"/>
    <mergeCell ref="N46:O46"/>
    <mergeCell ref="I41:J41"/>
    <mergeCell ref="C27:E27"/>
    <mergeCell ref="J27:K27"/>
    <mergeCell ref="G27:H27"/>
    <mergeCell ref="C24:E24"/>
    <mergeCell ref="J24:K24"/>
    <mergeCell ref="C25:E25"/>
    <mergeCell ref="J25:K25"/>
    <mergeCell ref="C26:E26"/>
    <mergeCell ref="J26:K26"/>
    <mergeCell ref="G25:H25"/>
    <mergeCell ref="J21:K21"/>
    <mergeCell ref="C22:E22"/>
    <mergeCell ref="J22:K22"/>
    <mergeCell ref="C23:E23"/>
    <mergeCell ref="J23:K23"/>
    <mergeCell ref="G21:H21"/>
    <mergeCell ref="G22:H22"/>
    <mergeCell ref="G23:H23"/>
    <mergeCell ref="J18:K18"/>
    <mergeCell ref="C19:E19"/>
    <mergeCell ref="J19:K19"/>
    <mergeCell ref="C20:E20"/>
    <mergeCell ref="J20:K20"/>
    <mergeCell ref="G18:H18"/>
    <mergeCell ref="G19:H19"/>
    <mergeCell ref="G20:H20"/>
    <mergeCell ref="C16:E16"/>
    <mergeCell ref="J16:K16"/>
    <mergeCell ref="C17:E17"/>
    <mergeCell ref="J17:K17"/>
    <mergeCell ref="G15:H15"/>
    <mergeCell ref="G16:H16"/>
    <mergeCell ref="G17:H17"/>
    <mergeCell ref="C15:E15"/>
    <mergeCell ref="J12:K12"/>
    <mergeCell ref="C13:E13"/>
    <mergeCell ref="J13:K13"/>
    <mergeCell ref="C14:E14"/>
    <mergeCell ref="J14:K14"/>
    <mergeCell ref="J15:K15"/>
    <mergeCell ref="C12:E12"/>
    <mergeCell ref="G7:J7"/>
    <mergeCell ref="L7:N7"/>
    <mergeCell ref="C10:E10"/>
    <mergeCell ref="J10:K10"/>
    <mergeCell ref="A1:O1"/>
    <mergeCell ref="A2:O2"/>
    <mergeCell ref="F5:I5"/>
    <mergeCell ref="J5:M5"/>
    <mergeCell ref="G6:J6"/>
    <mergeCell ref="L6:N6"/>
  </mergeCells>
  <dataValidations count="2">
    <dataValidation type="list" allowBlank="1" showErrorMessage="1" sqref="C12:E27">
      <formula1>$C$32:$C$38</formula1>
    </dataValidation>
    <dataValidation type="list" allowBlank="1" showInputMessage="1" showErrorMessage="1" sqref="I42:I43 D41">
      <formula1>MiscTravel</formula1>
    </dataValidation>
  </dataValidations>
  <printOptions horizontalCentered="1"/>
  <pageMargins left="0.5" right="0.5" top="0.5" bottom="0.25" header="0.25" footer="0.25"/>
  <pageSetup fitToHeight="1" fitToWidth="1" horizontalDpi="600" verticalDpi="600" orientation="landscape" scale="85" r:id="rId1"/>
  <headerFooter alignWithMargins="0">
    <oddFooter>&amp;L&amp;8&amp;Z&amp;F&amp;RPage &amp;P of &amp;N</oddFooter>
  </headerFooter>
  <ignoredErrors>
    <ignoredError sqref="K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34"/>
  <sheetViews>
    <sheetView showGridLines="0" zoomScale="75" zoomScaleNormal="75" zoomScalePageLayoutView="0" workbookViewId="0" topLeftCell="A1">
      <selection activeCell="Y34" sqref="Y34"/>
    </sheetView>
  </sheetViews>
  <sheetFormatPr defaultColWidth="9.140625" defaultRowHeight="12.75"/>
  <cols>
    <col min="1" max="1" width="15.7109375" style="6" customWidth="1"/>
    <col min="2" max="2" width="2.7109375" style="6" customWidth="1"/>
    <col min="3" max="3" width="29.7109375" style="6" customWidth="1"/>
    <col min="4" max="4" width="48.7109375" style="6" customWidth="1"/>
    <col min="5" max="5" width="2.7109375" style="6" customWidth="1"/>
    <col min="6" max="6" width="17.00390625" style="6" customWidth="1"/>
    <col min="7" max="7" width="2.7109375" style="6" customWidth="1"/>
    <col min="8" max="8" width="5.7109375" style="6" customWidth="1"/>
    <col min="9" max="9" width="0.9921875" style="6" customWidth="1"/>
    <col min="10" max="10" width="10.28125" style="6" customWidth="1"/>
    <col min="11" max="11" width="5.8515625" style="6" customWidth="1"/>
    <col min="12" max="12" width="9.8515625" style="6" customWidth="1"/>
    <col min="13" max="17" width="12.57421875" style="5" hidden="1" customWidth="1"/>
    <col min="18" max="16384" width="9.140625" style="6" customWidth="1"/>
  </cols>
  <sheetData>
    <row r="1" spans="1:17" s="31" customFormat="1" ht="15.75">
      <c r="A1" s="355" t="s">
        <v>106</v>
      </c>
      <c r="B1" s="355"/>
      <c r="C1" s="355"/>
      <c r="D1" s="355"/>
      <c r="E1" s="355"/>
      <c r="F1" s="355"/>
      <c r="G1" s="355"/>
      <c r="H1" s="355"/>
      <c r="M1" s="30"/>
      <c r="N1" s="30"/>
      <c r="O1" s="30"/>
      <c r="P1" s="30"/>
      <c r="Q1" s="30"/>
    </row>
    <row r="2" spans="1:17" s="31" customFormat="1" ht="15.75">
      <c r="A2" s="355" t="s">
        <v>36</v>
      </c>
      <c r="B2" s="355"/>
      <c r="C2" s="355"/>
      <c r="D2" s="355"/>
      <c r="E2" s="355"/>
      <c r="F2" s="355"/>
      <c r="G2" s="355"/>
      <c r="H2" s="355"/>
      <c r="M2" s="30"/>
      <c r="N2" s="30"/>
      <c r="O2" s="30"/>
      <c r="P2" s="30"/>
      <c r="Q2" s="30"/>
    </row>
    <row r="3" spans="1:12" ht="7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3:16" ht="18" customHeight="1">
      <c r="C4" s="32" t="s">
        <v>35</v>
      </c>
      <c r="D4" s="75">
        <f>TitlePage!F6</f>
        <v>0</v>
      </c>
      <c r="E4" s="101"/>
      <c r="F4" s="101"/>
      <c r="G4" s="101"/>
      <c r="H4" s="7"/>
      <c r="I4" s="7"/>
      <c r="J4" s="7"/>
      <c r="K4" s="24"/>
      <c r="M4" s="29"/>
      <c r="N4" s="29"/>
      <c r="O4" s="29"/>
      <c r="P4" s="29"/>
    </row>
    <row r="5" spans="3:7" ht="18" customHeight="1">
      <c r="C5" s="33" t="s">
        <v>2</v>
      </c>
      <c r="D5" s="75">
        <f>TitlePage!Q6</f>
        <v>0</v>
      </c>
      <c r="E5" s="101"/>
      <c r="F5" s="384"/>
      <c r="G5" s="384"/>
    </row>
    <row r="6" spans="1:7" ht="7.5" customHeight="1">
      <c r="A6" s="33"/>
      <c r="B6" s="13"/>
      <c r="C6" s="13"/>
      <c r="D6" s="13"/>
      <c r="E6" s="13"/>
      <c r="F6" s="13"/>
      <c r="G6" s="13"/>
    </row>
    <row r="7" spans="1:2" ht="15">
      <c r="A7" s="34" t="s">
        <v>53</v>
      </c>
      <c r="B7" s="63"/>
    </row>
    <row r="8" spans="3:17" s="127" customFormat="1" ht="17.25" customHeight="1">
      <c r="C8" s="128" t="s">
        <v>97</v>
      </c>
      <c r="D8" s="129"/>
      <c r="F8" s="438"/>
      <c r="G8" s="438"/>
      <c r="H8" s="438"/>
      <c r="M8" s="129"/>
      <c r="N8" s="129"/>
      <c r="O8" s="129"/>
      <c r="P8" s="129"/>
      <c r="Q8" s="129"/>
    </row>
    <row r="9" spans="1:17" ht="13.5" customHeight="1">
      <c r="A9" s="35" t="s">
        <v>26</v>
      </c>
      <c r="B9" s="36"/>
      <c r="C9" s="123" t="s">
        <v>96</v>
      </c>
      <c r="D9" s="35" t="s">
        <v>99</v>
      </c>
      <c r="E9" s="36"/>
      <c r="F9" s="434" t="s">
        <v>58</v>
      </c>
      <c r="G9" s="434"/>
      <c r="H9" s="434"/>
      <c r="M9" s="5" t="s">
        <v>30</v>
      </c>
      <c r="N9" s="5" t="s">
        <v>31</v>
      </c>
      <c r="O9" s="5" t="s">
        <v>32</v>
      </c>
      <c r="P9" s="5" t="s">
        <v>33</v>
      </c>
      <c r="Q9" s="5" t="s">
        <v>34</v>
      </c>
    </row>
    <row r="10" spans="1:8" ht="3" customHeight="1">
      <c r="A10" s="64"/>
      <c r="B10" s="38"/>
      <c r="C10" s="122"/>
      <c r="D10" s="11"/>
      <c r="E10" s="38"/>
      <c r="F10" s="11"/>
      <c r="G10" s="11"/>
      <c r="H10" s="12"/>
    </row>
    <row r="11" spans="1:17" ht="15" customHeight="1">
      <c r="A11" s="143"/>
      <c r="B11" s="39"/>
      <c r="C11" s="121"/>
      <c r="D11" s="135"/>
      <c r="E11" s="39"/>
      <c r="F11" s="436"/>
      <c r="G11" s="437"/>
      <c r="H11" s="437"/>
      <c r="M11" s="5" t="str">
        <f>IF($C11="535111 In-state Travel Hotel",$F11," ")</f>
        <v> </v>
      </c>
      <c r="N11" s="5" t="str">
        <f>IF($C11="535211 Out-of-state Travel Hotel",$F11," ")</f>
        <v> </v>
      </c>
      <c r="O11" s="5" t="str">
        <f>IF($C11="535311 International Travel Hotel",$F11," ")</f>
        <v> </v>
      </c>
      <c r="P11" s="5" t="str">
        <f>IF($C11="535411 Student Travel Hotel",$F11," ")</f>
        <v> </v>
      </c>
      <c r="Q11" s="5" t="str">
        <f aca="true" t="shared" si="0" ref="Q11:Q24">IF($C11="535551 Other Non-Employee Travel Hotel",$F11," ")</f>
        <v> </v>
      </c>
    </row>
    <row r="12" spans="1:17" ht="15" customHeight="1">
      <c r="A12" s="143"/>
      <c r="B12" s="41"/>
      <c r="C12" s="121"/>
      <c r="D12" s="135"/>
      <c r="E12" s="41"/>
      <c r="F12" s="436"/>
      <c r="G12" s="437"/>
      <c r="H12" s="437"/>
      <c r="M12" s="5" t="str">
        <f aca="true" t="shared" si="1" ref="M12:M24">IF($C12="535111 In-state Travel Hotel",$F12," ")</f>
        <v> </v>
      </c>
      <c r="N12" s="5" t="str">
        <f aca="true" t="shared" si="2" ref="N12:N24">IF($C12="535211 Out-of-state Travel Hotel",$F12," ")</f>
        <v> </v>
      </c>
      <c r="O12" s="5" t="str">
        <f aca="true" t="shared" si="3" ref="O12:O24">IF($C12="535311 International Travel Hotel",$F12," ")</f>
        <v> </v>
      </c>
      <c r="P12" s="5" t="str">
        <f aca="true" t="shared" si="4" ref="P12:P24">IF($C12="535411 Student Travel Hotel",$F12," ")</f>
        <v> </v>
      </c>
      <c r="Q12" s="5" t="str">
        <f t="shared" si="0"/>
        <v> </v>
      </c>
    </row>
    <row r="13" spans="1:17" ht="15" customHeight="1">
      <c r="A13" s="143"/>
      <c r="B13" s="41"/>
      <c r="C13" s="121"/>
      <c r="D13" s="135"/>
      <c r="E13" s="41"/>
      <c r="F13" s="436"/>
      <c r="G13" s="437"/>
      <c r="H13" s="437"/>
      <c r="M13" s="5" t="str">
        <f t="shared" si="1"/>
        <v> </v>
      </c>
      <c r="N13" s="5" t="str">
        <f t="shared" si="2"/>
        <v> </v>
      </c>
      <c r="O13" s="5" t="str">
        <f t="shared" si="3"/>
        <v> </v>
      </c>
      <c r="P13" s="5" t="str">
        <f t="shared" si="4"/>
        <v> </v>
      </c>
      <c r="Q13" s="5" t="str">
        <f t="shared" si="0"/>
        <v> </v>
      </c>
    </row>
    <row r="14" spans="1:17" ht="15" customHeight="1">
      <c r="A14" s="143"/>
      <c r="B14" s="41"/>
      <c r="C14" s="121"/>
      <c r="D14" s="135"/>
      <c r="E14" s="41"/>
      <c r="F14" s="436"/>
      <c r="G14" s="437"/>
      <c r="H14" s="437"/>
      <c r="M14" s="5" t="str">
        <f t="shared" si="1"/>
        <v> </v>
      </c>
      <c r="N14" s="5" t="str">
        <f t="shared" si="2"/>
        <v> </v>
      </c>
      <c r="O14" s="5" t="str">
        <f t="shared" si="3"/>
        <v> </v>
      </c>
      <c r="P14" s="5" t="str">
        <f t="shared" si="4"/>
        <v> </v>
      </c>
      <c r="Q14" s="5" t="str">
        <f t="shared" si="0"/>
        <v> </v>
      </c>
    </row>
    <row r="15" spans="1:17" ht="15" customHeight="1">
      <c r="A15" s="143"/>
      <c r="B15" s="41"/>
      <c r="C15" s="121"/>
      <c r="D15" s="135"/>
      <c r="E15" s="41"/>
      <c r="F15" s="436"/>
      <c r="G15" s="437"/>
      <c r="H15" s="437"/>
      <c r="M15" s="5" t="str">
        <f t="shared" si="1"/>
        <v> </v>
      </c>
      <c r="N15" s="5" t="str">
        <f t="shared" si="2"/>
        <v> </v>
      </c>
      <c r="O15" s="5" t="str">
        <f t="shared" si="3"/>
        <v> </v>
      </c>
      <c r="P15" s="5" t="str">
        <f t="shared" si="4"/>
        <v> </v>
      </c>
      <c r="Q15" s="5" t="str">
        <f t="shared" si="0"/>
        <v> </v>
      </c>
    </row>
    <row r="16" spans="1:17" ht="15" customHeight="1">
      <c r="A16" s="143"/>
      <c r="B16" s="41"/>
      <c r="C16" s="121"/>
      <c r="D16" s="135"/>
      <c r="E16" s="41"/>
      <c r="F16" s="436"/>
      <c r="G16" s="437"/>
      <c r="H16" s="437"/>
      <c r="M16" s="5" t="str">
        <f t="shared" si="1"/>
        <v> </v>
      </c>
      <c r="N16" s="5" t="str">
        <f t="shared" si="2"/>
        <v> </v>
      </c>
      <c r="O16" s="5" t="str">
        <f t="shared" si="3"/>
        <v> </v>
      </c>
      <c r="P16" s="5" t="str">
        <f t="shared" si="4"/>
        <v> </v>
      </c>
      <c r="Q16" s="5" t="str">
        <f t="shared" si="0"/>
        <v> </v>
      </c>
    </row>
    <row r="17" spans="1:17" ht="15" customHeight="1">
      <c r="A17" s="143"/>
      <c r="B17" s="41"/>
      <c r="C17" s="121"/>
      <c r="D17" s="135"/>
      <c r="E17" s="41"/>
      <c r="F17" s="436"/>
      <c r="G17" s="437"/>
      <c r="H17" s="437"/>
      <c r="M17" s="5" t="str">
        <f t="shared" si="1"/>
        <v> </v>
      </c>
      <c r="N17" s="5" t="str">
        <f t="shared" si="2"/>
        <v> </v>
      </c>
      <c r="O17" s="5" t="str">
        <f t="shared" si="3"/>
        <v> </v>
      </c>
      <c r="P17" s="5" t="str">
        <f t="shared" si="4"/>
        <v> </v>
      </c>
      <c r="Q17" s="5" t="str">
        <f t="shared" si="0"/>
        <v> </v>
      </c>
    </row>
    <row r="18" spans="1:17" ht="15" customHeight="1">
      <c r="A18" s="143"/>
      <c r="B18" s="41"/>
      <c r="C18" s="121"/>
      <c r="D18" s="135"/>
      <c r="E18" s="41"/>
      <c r="F18" s="436"/>
      <c r="G18" s="437"/>
      <c r="H18" s="437"/>
      <c r="M18" s="5" t="str">
        <f t="shared" si="1"/>
        <v> </v>
      </c>
      <c r="N18" s="5" t="str">
        <f t="shared" si="2"/>
        <v> </v>
      </c>
      <c r="O18" s="5" t="str">
        <f t="shared" si="3"/>
        <v> </v>
      </c>
      <c r="P18" s="5" t="str">
        <f t="shared" si="4"/>
        <v> </v>
      </c>
      <c r="Q18" s="5" t="str">
        <f t="shared" si="0"/>
        <v> </v>
      </c>
    </row>
    <row r="19" spans="1:17" ht="15" customHeight="1">
      <c r="A19" s="143"/>
      <c r="B19" s="41"/>
      <c r="C19" s="121"/>
      <c r="D19" s="135"/>
      <c r="E19" s="41"/>
      <c r="F19" s="436"/>
      <c r="G19" s="437"/>
      <c r="H19" s="437"/>
      <c r="M19" s="5" t="str">
        <f t="shared" si="1"/>
        <v> </v>
      </c>
      <c r="N19" s="5" t="str">
        <f t="shared" si="2"/>
        <v> </v>
      </c>
      <c r="O19" s="5" t="str">
        <f t="shared" si="3"/>
        <v> </v>
      </c>
      <c r="P19" s="5" t="str">
        <f t="shared" si="4"/>
        <v> </v>
      </c>
      <c r="Q19" s="5" t="str">
        <f t="shared" si="0"/>
        <v> </v>
      </c>
    </row>
    <row r="20" spans="1:17" ht="15" customHeight="1">
      <c r="A20" s="143"/>
      <c r="B20" s="41"/>
      <c r="C20" s="121"/>
      <c r="D20" s="135"/>
      <c r="E20" s="41"/>
      <c r="F20" s="436"/>
      <c r="G20" s="437"/>
      <c r="H20" s="437"/>
      <c r="M20" s="5" t="str">
        <f t="shared" si="1"/>
        <v> </v>
      </c>
      <c r="N20" s="5" t="str">
        <f t="shared" si="2"/>
        <v> </v>
      </c>
      <c r="O20" s="5" t="str">
        <f t="shared" si="3"/>
        <v> </v>
      </c>
      <c r="P20" s="5" t="str">
        <f t="shared" si="4"/>
        <v> </v>
      </c>
      <c r="Q20" s="5" t="str">
        <f t="shared" si="0"/>
        <v> </v>
      </c>
    </row>
    <row r="21" spans="1:17" ht="15" customHeight="1">
      <c r="A21" s="143"/>
      <c r="B21" s="41"/>
      <c r="C21" s="121"/>
      <c r="D21" s="135"/>
      <c r="E21" s="41"/>
      <c r="F21" s="436"/>
      <c r="G21" s="437"/>
      <c r="H21" s="437"/>
      <c r="M21" s="5" t="str">
        <f t="shared" si="1"/>
        <v> </v>
      </c>
      <c r="N21" s="5" t="str">
        <f t="shared" si="2"/>
        <v> </v>
      </c>
      <c r="O21" s="5" t="str">
        <f t="shared" si="3"/>
        <v> </v>
      </c>
      <c r="P21" s="5" t="str">
        <f t="shared" si="4"/>
        <v> </v>
      </c>
      <c r="Q21" s="5" t="str">
        <f t="shared" si="0"/>
        <v> </v>
      </c>
    </row>
    <row r="22" spans="1:17" ht="15" customHeight="1">
      <c r="A22" s="143"/>
      <c r="B22" s="41"/>
      <c r="C22" s="121"/>
      <c r="D22" s="135"/>
      <c r="E22" s="41"/>
      <c r="F22" s="436"/>
      <c r="G22" s="437"/>
      <c r="H22" s="437"/>
      <c r="M22" s="5" t="str">
        <f t="shared" si="1"/>
        <v> </v>
      </c>
      <c r="N22" s="5" t="str">
        <f t="shared" si="2"/>
        <v> </v>
      </c>
      <c r="O22" s="5" t="str">
        <f t="shared" si="3"/>
        <v> </v>
      </c>
      <c r="P22" s="5" t="str">
        <f t="shared" si="4"/>
        <v> </v>
      </c>
      <c r="Q22" s="5" t="str">
        <f t="shared" si="0"/>
        <v> </v>
      </c>
    </row>
    <row r="23" spans="1:17" ht="15" customHeight="1">
      <c r="A23" s="143"/>
      <c r="B23" s="41"/>
      <c r="C23" s="121"/>
      <c r="D23" s="135"/>
      <c r="E23" s="41"/>
      <c r="F23" s="436"/>
      <c r="G23" s="437"/>
      <c r="H23" s="437"/>
      <c r="M23" s="5" t="str">
        <f t="shared" si="1"/>
        <v> </v>
      </c>
      <c r="N23" s="5" t="str">
        <f t="shared" si="2"/>
        <v> </v>
      </c>
      <c r="O23" s="5" t="str">
        <f t="shared" si="3"/>
        <v> </v>
      </c>
      <c r="P23" s="5" t="str">
        <f t="shared" si="4"/>
        <v> </v>
      </c>
      <c r="Q23" s="5" t="str">
        <f t="shared" si="0"/>
        <v> </v>
      </c>
    </row>
    <row r="24" spans="1:17" ht="12.75">
      <c r="A24" s="143"/>
      <c r="B24" s="44"/>
      <c r="C24" s="121"/>
      <c r="D24" s="135"/>
      <c r="E24" s="44"/>
      <c r="F24" s="436"/>
      <c r="G24" s="437"/>
      <c r="H24" s="437"/>
      <c r="M24" s="5" t="str">
        <f t="shared" si="1"/>
        <v> </v>
      </c>
      <c r="N24" s="5" t="str">
        <f t="shared" si="2"/>
        <v> </v>
      </c>
      <c r="O24" s="5" t="str">
        <f t="shared" si="3"/>
        <v> </v>
      </c>
      <c r="P24" s="5" t="str">
        <f t="shared" si="4"/>
        <v> </v>
      </c>
      <c r="Q24" s="5" t="str">
        <f t="shared" si="0"/>
        <v> </v>
      </c>
    </row>
    <row r="25" spans="1:8" ht="12.75">
      <c r="A25" s="50"/>
      <c r="F25" s="2"/>
      <c r="G25" s="2"/>
      <c r="H25" s="2"/>
    </row>
    <row r="26" spans="3:8" ht="12.75">
      <c r="C26" s="1" t="s">
        <v>100</v>
      </c>
      <c r="D26" s="46" t="s">
        <v>29</v>
      </c>
      <c r="F26" s="382">
        <f>SUM(M11:M24)</f>
        <v>0</v>
      </c>
      <c r="G26" s="382"/>
      <c r="H26" s="382"/>
    </row>
    <row r="27" spans="3:8" ht="12.75">
      <c r="C27" s="1" t="s">
        <v>101</v>
      </c>
      <c r="D27" s="1"/>
      <c r="F27" s="382">
        <f>SUM(N11:N24)</f>
        <v>0</v>
      </c>
      <c r="G27" s="382"/>
      <c r="H27" s="382"/>
    </row>
    <row r="28" spans="3:19" ht="12.75">
      <c r="C28" s="1" t="s">
        <v>102</v>
      </c>
      <c r="D28" s="1"/>
      <c r="F28" s="382">
        <f>SUM(O11:O24)</f>
        <v>0</v>
      </c>
      <c r="G28" s="382"/>
      <c r="H28" s="382"/>
      <c r="R28" s="7"/>
      <c r="S28" s="7"/>
    </row>
    <row r="29" spans="3:19" ht="12.75">
      <c r="C29" s="1" t="s">
        <v>103</v>
      </c>
      <c r="D29" s="1"/>
      <c r="F29" s="382">
        <f>SUM(P11:P24)</f>
        <v>0</v>
      </c>
      <c r="G29" s="382"/>
      <c r="H29" s="382"/>
      <c r="R29" s="7"/>
      <c r="S29" s="7"/>
    </row>
    <row r="30" spans="3:19" ht="14.25" customHeight="1">
      <c r="C30" s="1" t="s">
        <v>104</v>
      </c>
      <c r="D30" s="1"/>
      <c r="F30" s="397">
        <f>SUM(Q11:Q24)</f>
        <v>0</v>
      </c>
      <c r="G30" s="439"/>
      <c r="H30" s="439"/>
      <c r="I30" s="55"/>
      <c r="J30" s="55"/>
      <c r="R30" s="7"/>
      <c r="S30" s="7"/>
    </row>
    <row r="31" spans="3:19" ht="14.25" customHeight="1" hidden="1">
      <c r="C31" s="6" t="s">
        <v>70</v>
      </c>
      <c r="F31" s="2"/>
      <c r="G31" s="2"/>
      <c r="H31" s="2"/>
      <c r="R31" s="7"/>
      <c r="S31" s="7"/>
    </row>
    <row r="32" spans="4:19" ht="14.25" customHeight="1" thickBot="1">
      <c r="D32" s="46" t="s">
        <v>28</v>
      </c>
      <c r="E32" s="34"/>
      <c r="F32" s="440">
        <f>SUM(F26:H30)</f>
        <v>0</v>
      </c>
      <c r="G32" s="440"/>
      <c r="H32" s="440"/>
      <c r="R32" s="7"/>
      <c r="S32" s="7"/>
    </row>
    <row r="33" spans="18:19" ht="13.5" thickTop="1">
      <c r="R33" s="7"/>
      <c r="S33" s="7"/>
    </row>
    <row r="34" spans="18:19" ht="12.75">
      <c r="R34" s="7"/>
      <c r="S34" s="7"/>
    </row>
  </sheetData>
  <sheetProtection sheet="1" objects="1" scenarios="1" selectLockedCells="1"/>
  <mergeCells count="25">
    <mergeCell ref="F30:H30"/>
    <mergeCell ref="F32:H32"/>
    <mergeCell ref="F24:H24"/>
    <mergeCell ref="F26:H26"/>
    <mergeCell ref="F27:H27"/>
    <mergeCell ref="F29:H29"/>
    <mergeCell ref="A2:H2"/>
    <mergeCell ref="F9:H9"/>
    <mergeCell ref="F8:H8"/>
    <mergeCell ref="F5:G5"/>
    <mergeCell ref="F23:H23"/>
    <mergeCell ref="F15:H15"/>
    <mergeCell ref="F20:H20"/>
    <mergeCell ref="F21:H21"/>
    <mergeCell ref="F22:H22"/>
    <mergeCell ref="A1:H1"/>
    <mergeCell ref="F28:H28"/>
    <mergeCell ref="F16:H16"/>
    <mergeCell ref="F17:H17"/>
    <mergeCell ref="F18:H18"/>
    <mergeCell ref="F19:H19"/>
    <mergeCell ref="F12:H12"/>
    <mergeCell ref="F13:H13"/>
    <mergeCell ref="F14:H14"/>
    <mergeCell ref="F11:H11"/>
  </mergeCells>
  <dataValidations count="1">
    <dataValidation type="list" allowBlank="1" showInputMessage="1" showErrorMessage="1" sqref="C11:C24">
      <formula1>$C$25:$C$31</formula1>
    </dataValidation>
  </dataValidations>
  <printOptions horizontalCentered="1"/>
  <pageMargins left="0.5" right="0.5" top="0.5" bottom="0.25" header="0.25" footer="0.25"/>
  <pageSetup fitToHeight="1" fitToWidth="1" horizontalDpi="600" verticalDpi="600" orientation="landscape" r:id="rId1"/>
  <headerFooter alignWithMargins="0">
    <oddFooter>&amp;L&amp;8&amp;Z&amp;F&amp;RPage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47"/>
  <sheetViews>
    <sheetView showGridLines="0" zoomScale="75" zoomScaleNormal="75" zoomScalePageLayoutView="0" workbookViewId="0" topLeftCell="A1">
      <selection activeCell="Y34" sqref="Y34"/>
    </sheetView>
  </sheetViews>
  <sheetFormatPr defaultColWidth="9.140625" defaultRowHeight="12.75"/>
  <cols>
    <col min="1" max="1" width="15.7109375" style="6" customWidth="1"/>
    <col min="2" max="2" width="2.7109375" style="6" customWidth="1"/>
    <col min="3" max="3" width="11.7109375" style="6" customWidth="1"/>
    <col min="4" max="4" width="18.7109375" style="6" customWidth="1"/>
    <col min="5" max="5" width="2.7109375" style="6" customWidth="1"/>
    <col min="6" max="6" width="48.7109375" style="6" customWidth="1"/>
    <col min="7" max="7" width="2.7109375" style="6" customWidth="1"/>
    <col min="8" max="8" width="10.7109375" style="6" customWidth="1"/>
    <col min="9" max="9" width="4.7109375" style="6" customWidth="1"/>
    <col min="10" max="10" width="5.7109375" style="6" customWidth="1"/>
    <col min="11" max="11" width="1.1484375" style="6" customWidth="1"/>
    <col min="12" max="12" width="6.140625" style="6" customWidth="1"/>
    <col min="13" max="13" width="9.140625" style="6" customWidth="1"/>
    <col min="14" max="14" width="9.8515625" style="6" hidden="1" customWidth="1"/>
    <col min="15" max="19" width="13.00390625" style="5" hidden="1" customWidth="1"/>
    <col min="20" max="20" width="15.421875" style="6" hidden="1" customWidth="1"/>
    <col min="21" max="21" width="10.7109375" style="6" customWidth="1"/>
    <col min="22" max="16384" width="9.140625" style="6" customWidth="1"/>
  </cols>
  <sheetData>
    <row r="1" spans="1:19" s="31" customFormat="1" ht="15.75">
      <c r="A1" s="355" t="s">
        <v>106</v>
      </c>
      <c r="B1" s="355"/>
      <c r="C1" s="355"/>
      <c r="D1" s="355"/>
      <c r="E1" s="355"/>
      <c r="F1" s="355"/>
      <c r="G1" s="355"/>
      <c r="H1" s="355"/>
      <c r="I1" s="355"/>
      <c r="J1" s="355"/>
      <c r="O1" s="30"/>
      <c r="P1" s="30"/>
      <c r="Q1" s="30"/>
      <c r="R1" s="30"/>
      <c r="S1" s="30"/>
    </row>
    <row r="2" spans="1:19" s="31" customFormat="1" ht="15.75">
      <c r="A2" s="355" t="s">
        <v>107</v>
      </c>
      <c r="B2" s="355"/>
      <c r="C2" s="355"/>
      <c r="D2" s="355"/>
      <c r="E2" s="355"/>
      <c r="F2" s="355"/>
      <c r="G2" s="355"/>
      <c r="H2" s="355"/>
      <c r="I2" s="355"/>
      <c r="J2" s="355"/>
      <c r="O2" s="30"/>
      <c r="P2" s="30"/>
      <c r="Q2" s="30"/>
      <c r="R2" s="30"/>
      <c r="S2" s="30"/>
    </row>
    <row r="3" spans="1:14" ht="7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8" ht="18" customHeight="1">
      <c r="B4" s="7"/>
      <c r="C4" s="32" t="s">
        <v>35</v>
      </c>
      <c r="D4" s="384">
        <f>TitlePage!F6</f>
        <v>0</v>
      </c>
      <c r="E4" s="385"/>
      <c r="F4" s="385"/>
      <c r="G4" s="100"/>
      <c r="H4" s="100"/>
      <c r="I4" s="100"/>
      <c r="J4" s="7"/>
      <c r="K4" s="7"/>
      <c r="L4" s="7"/>
      <c r="M4" s="24"/>
      <c r="O4" s="29"/>
      <c r="P4" s="29"/>
      <c r="Q4" s="29"/>
      <c r="R4" s="29"/>
    </row>
    <row r="5" spans="2:10" ht="18" customHeight="1">
      <c r="B5" s="7"/>
      <c r="C5" s="33" t="s">
        <v>2</v>
      </c>
      <c r="D5" s="446">
        <f>TitlePage!Q6</f>
        <v>0</v>
      </c>
      <c r="E5" s="447"/>
      <c r="F5" s="447"/>
      <c r="G5" s="100"/>
      <c r="H5" s="445"/>
      <c r="I5" s="445"/>
      <c r="J5" s="7"/>
    </row>
    <row r="6" spans="1:10" ht="7.5" customHeight="1">
      <c r="A6" s="33"/>
      <c r="B6" s="13"/>
      <c r="C6" s="13"/>
      <c r="D6" s="13"/>
      <c r="E6" s="13"/>
      <c r="F6" s="13"/>
      <c r="G6" s="13"/>
      <c r="H6" s="13"/>
      <c r="I6" s="13"/>
      <c r="J6" s="7"/>
    </row>
    <row r="7" spans="1:10" ht="14.25" customHeight="1">
      <c r="A7" s="144" t="s">
        <v>108</v>
      </c>
      <c r="B7" s="13"/>
      <c r="C7" s="13"/>
      <c r="D7" s="13"/>
      <c r="E7" s="13"/>
      <c r="F7" s="13"/>
      <c r="G7" s="13"/>
      <c r="H7" s="13"/>
      <c r="I7" s="13"/>
      <c r="J7" s="7"/>
    </row>
    <row r="8" spans="3:4" ht="15" customHeight="1">
      <c r="C8" s="443" t="s">
        <v>74</v>
      </c>
      <c r="D8" s="443"/>
    </row>
    <row r="9" spans="1:17" ht="12.75">
      <c r="A9" s="35" t="s">
        <v>26</v>
      </c>
      <c r="B9" s="36"/>
      <c r="C9" s="444" t="s">
        <v>73</v>
      </c>
      <c r="D9" s="444"/>
      <c r="E9" s="386" t="s">
        <v>52</v>
      </c>
      <c r="F9" s="386"/>
      <c r="H9" s="383" t="s">
        <v>27</v>
      </c>
      <c r="I9" s="383"/>
      <c r="J9" s="383"/>
      <c r="O9" s="6" t="s">
        <v>78</v>
      </c>
      <c r="P9" s="6" t="s">
        <v>109</v>
      </c>
      <c r="Q9" s="6" t="s">
        <v>110</v>
      </c>
    </row>
    <row r="10" spans="1:17" ht="3" customHeight="1">
      <c r="A10" s="64"/>
      <c r="B10" s="38"/>
      <c r="C10" s="11"/>
      <c r="D10" s="11"/>
      <c r="E10" s="11"/>
      <c r="F10" s="11"/>
      <c r="G10" s="38"/>
      <c r="H10" s="11"/>
      <c r="I10" s="11"/>
      <c r="J10" s="12"/>
      <c r="O10" s="6"/>
      <c r="P10" s="6"/>
      <c r="Q10" s="6"/>
    </row>
    <row r="11" spans="1:20" ht="15" customHeight="1">
      <c r="A11" s="143"/>
      <c r="B11" s="39"/>
      <c r="C11" s="441"/>
      <c r="D11" s="442"/>
      <c r="E11" s="375"/>
      <c r="F11" s="376"/>
      <c r="G11" s="39"/>
      <c r="H11" s="436"/>
      <c r="I11" s="437"/>
      <c r="J11" s="437"/>
      <c r="O11" s="5" t="str">
        <f>IF($C11="552100 Registration",$H11," ")</f>
        <v> </v>
      </c>
      <c r="P11" s="5" t="str">
        <f>IF($C11="552150 Student Registration",$H11," ")</f>
        <v> </v>
      </c>
      <c r="Q11" s="5" t="str">
        <f>IF($C11="552500 Submission Fees",$H11," ")</f>
        <v> </v>
      </c>
      <c r="T11" s="5"/>
    </row>
    <row r="12" spans="1:20" ht="15" customHeight="1">
      <c r="A12" s="143"/>
      <c r="B12" s="41"/>
      <c r="C12" s="441"/>
      <c r="D12" s="442"/>
      <c r="E12" s="375"/>
      <c r="F12" s="376"/>
      <c r="G12" s="41"/>
      <c r="H12" s="436"/>
      <c r="I12" s="437"/>
      <c r="J12" s="437"/>
      <c r="K12" s="51"/>
      <c r="L12" s="51"/>
      <c r="M12" s="51"/>
      <c r="O12" s="5" t="str">
        <f>IF($C12="552100 Registration",$H12," ")</f>
        <v> </v>
      </c>
      <c r="P12" s="5" t="str">
        <f>IF($C12="552150 Student Registration",$H12," ")</f>
        <v> </v>
      </c>
      <c r="Q12" s="5" t="str">
        <f>IF($C12="552500 Submission Fees",$H12," ")</f>
        <v> </v>
      </c>
      <c r="T12" s="5"/>
    </row>
    <row r="13" spans="1:20" ht="15" customHeight="1">
      <c r="A13" s="143"/>
      <c r="B13" s="41"/>
      <c r="C13" s="441"/>
      <c r="D13" s="442"/>
      <c r="E13" s="427"/>
      <c r="F13" s="376"/>
      <c r="G13" s="41"/>
      <c r="H13" s="436"/>
      <c r="I13" s="437"/>
      <c r="J13" s="437"/>
      <c r="O13" s="5" t="str">
        <f>IF($C13="552100 Registration",$H13," ")</f>
        <v> </v>
      </c>
      <c r="P13" s="5" t="str">
        <f>IF($C13="552150 Student Registration",$H13," ")</f>
        <v> </v>
      </c>
      <c r="Q13" s="5" t="str">
        <f>IF($C13="552500 Submission Fees",$H13," ")</f>
        <v> </v>
      </c>
      <c r="T13" s="5"/>
    </row>
    <row r="14" spans="1:20" ht="15" customHeight="1">
      <c r="A14" s="143"/>
      <c r="B14" s="41"/>
      <c r="C14" s="441"/>
      <c r="D14" s="442"/>
      <c r="E14" s="427"/>
      <c r="F14" s="376"/>
      <c r="G14" s="41"/>
      <c r="H14" s="436"/>
      <c r="I14" s="437"/>
      <c r="J14" s="437"/>
      <c r="O14" s="5" t="str">
        <f>IF($C14="552100 Registration",$H14," ")</f>
        <v> </v>
      </c>
      <c r="P14" s="5" t="str">
        <f>IF($C14="552150 Student Registration",$H14," ")</f>
        <v> </v>
      </c>
      <c r="Q14" s="5" t="str">
        <f>IF($C14="552500 Submission Fees",$H14," ")</f>
        <v> </v>
      </c>
      <c r="T14" s="5"/>
    </row>
    <row r="15" spans="1:20" ht="15" customHeight="1">
      <c r="A15" s="143"/>
      <c r="B15" s="44"/>
      <c r="C15" s="441"/>
      <c r="D15" s="442"/>
      <c r="E15" s="427"/>
      <c r="F15" s="376"/>
      <c r="G15" s="44"/>
      <c r="H15" s="436"/>
      <c r="I15" s="437"/>
      <c r="J15" s="437"/>
      <c r="O15" s="5" t="str">
        <f>IF($C15="552100 Registration",$H15," ")</f>
        <v> </v>
      </c>
      <c r="P15" s="5" t="str">
        <f>IF($C15="552150 Student Registration",$H15," ")</f>
        <v> </v>
      </c>
      <c r="Q15" s="5" t="str">
        <f>IF($C15="552500 Submission Fees",$H15," ")</f>
        <v> </v>
      </c>
      <c r="T15" s="5"/>
    </row>
    <row r="16" spans="1:17" ht="14.25" customHeight="1">
      <c r="A16" s="33"/>
      <c r="B16" s="13"/>
      <c r="C16" s="13"/>
      <c r="D16" s="13"/>
      <c r="E16" s="13"/>
      <c r="F16" s="13"/>
      <c r="G16" s="13"/>
      <c r="H16" s="13"/>
      <c r="I16" s="13"/>
      <c r="J16" s="7"/>
      <c r="O16" s="6"/>
      <c r="P16" s="6"/>
      <c r="Q16" s="6"/>
    </row>
    <row r="17" spans="1:17" ht="13.5" customHeight="1">
      <c r="A17" s="34" t="s">
        <v>112</v>
      </c>
      <c r="B17" s="63"/>
      <c r="H17" s="7"/>
      <c r="I17" s="7"/>
      <c r="J17" s="7"/>
      <c r="O17" s="6"/>
      <c r="P17" s="6"/>
      <c r="Q17" s="6"/>
    </row>
    <row r="18" spans="1:17" ht="13.5" customHeight="1">
      <c r="A18" s="34" t="s">
        <v>37</v>
      </c>
      <c r="B18" s="63"/>
      <c r="O18" s="6"/>
      <c r="P18" s="6"/>
      <c r="Q18" s="6"/>
    </row>
    <row r="19" spans="3:4" ht="15" customHeight="1">
      <c r="C19" s="443" t="s">
        <v>74</v>
      </c>
      <c r="D19" s="443"/>
    </row>
    <row r="20" spans="1:20" ht="12.75">
      <c r="A20" s="35" t="s">
        <v>26</v>
      </c>
      <c r="B20" s="36"/>
      <c r="C20" s="444" t="s">
        <v>73</v>
      </c>
      <c r="D20" s="444"/>
      <c r="E20" s="386" t="s">
        <v>52</v>
      </c>
      <c r="F20" s="386"/>
      <c r="H20" s="383" t="s">
        <v>27</v>
      </c>
      <c r="I20" s="383"/>
      <c r="J20" s="383"/>
      <c r="O20" s="5" t="s">
        <v>30</v>
      </c>
      <c r="P20" s="5" t="s">
        <v>31</v>
      </c>
      <c r="Q20" s="5" t="s">
        <v>32</v>
      </c>
      <c r="R20" s="5" t="s">
        <v>33</v>
      </c>
      <c r="S20" s="5" t="s">
        <v>34</v>
      </c>
      <c r="T20" s="6" t="s">
        <v>72</v>
      </c>
    </row>
    <row r="21" spans="1:10" ht="3" customHeight="1">
      <c r="A21" s="64"/>
      <c r="B21" s="38"/>
      <c r="C21" s="11"/>
      <c r="D21" s="11"/>
      <c r="E21" s="11"/>
      <c r="F21" s="11"/>
      <c r="G21" s="38"/>
      <c r="H21" s="11"/>
      <c r="I21" s="11"/>
      <c r="J21" s="12"/>
    </row>
    <row r="22" spans="1:22" ht="15" customHeight="1">
      <c r="A22" s="143"/>
      <c r="B22" s="39"/>
      <c r="C22" s="441"/>
      <c r="D22" s="442"/>
      <c r="E22" s="375"/>
      <c r="F22" s="376"/>
      <c r="G22" s="39"/>
      <c r="H22" s="436"/>
      <c r="I22" s="437"/>
      <c r="J22" s="437"/>
      <c r="O22" s="5" t="str">
        <f>IF($C22="535113 In-state Travel Misc. Expenses",$H22," ")</f>
        <v> </v>
      </c>
      <c r="P22" s="5" t="str">
        <f>IF($C22="535213 Out-of-state Travel Misc. Expenses",$H22," ")</f>
        <v> </v>
      </c>
      <c r="Q22" s="5" t="str">
        <f>IF($C22="535313 International Travel Misc. Expenses",$H22," ")</f>
        <v> </v>
      </c>
      <c r="R22" s="5" t="str">
        <f>IF($C22="535413 Student Travel Misc. Expenses",$H22," ")</f>
        <v> </v>
      </c>
      <c r="S22" s="5" t="str">
        <f>IF($C22="535553 Other Non-Employee Travel Misc. Expenses",$H22," ")</f>
        <v> </v>
      </c>
      <c r="T22" s="5" t="str">
        <f>IF($C22="559000 Business Meals",$H22," ")</f>
        <v> </v>
      </c>
      <c r="U22" s="5"/>
      <c r="V22" s="5"/>
    </row>
    <row r="23" spans="1:22" ht="15" customHeight="1">
      <c r="A23" s="143"/>
      <c r="B23" s="41"/>
      <c r="C23" s="441"/>
      <c r="D23" s="442"/>
      <c r="E23" s="375"/>
      <c r="F23" s="376"/>
      <c r="G23" s="41"/>
      <c r="H23" s="436"/>
      <c r="I23" s="437"/>
      <c r="J23" s="437"/>
      <c r="K23" s="51"/>
      <c r="L23" s="51"/>
      <c r="M23" s="51"/>
      <c r="O23" s="5" t="str">
        <f aca="true" t="shared" si="0" ref="O23:O35">IF($C23="535113 In-state Travel Misc. Expenses",$H23," ")</f>
        <v> </v>
      </c>
      <c r="P23" s="5" t="str">
        <f aca="true" t="shared" si="1" ref="P23:P35">IF($C23="535213 Out-of-state Travel Misc. Expenses",$H23," ")</f>
        <v> </v>
      </c>
      <c r="Q23" s="5" t="str">
        <f aca="true" t="shared" si="2" ref="Q23:Q35">IF($C23="535313 International Travel Misc. Expenses",$H23," ")</f>
        <v> </v>
      </c>
      <c r="R23" s="5" t="str">
        <f aca="true" t="shared" si="3" ref="R23:R35">IF($C23="535413 Student Travel Misc. Expenses",$H23," ")</f>
        <v> </v>
      </c>
      <c r="S23" s="5" t="str">
        <f aca="true" t="shared" si="4" ref="S23:S35">IF($C23="535553 Other Non-Employee Travel Misc. Expenses",$H23," ")</f>
        <v> </v>
      </c>
      <c r="T23" s="5" t="str">
        <f aca="true" t="shared" si="5" ref="T23:T35">IF($C23="559000 Business Meals",$H23," ")</f>
        <v> </v>
      </c>
      <c r="U23" s="5"/>
      <c r="V23" s="5"/>
    </row>
    <row r="24" spans="1:22" ht="15" customHeight="1">
      <c r="A24" s="143"/>
      <c r="B24" s="41"/>
      <c r="C24" s="441"/>
      <c r="D24" s="442"/>
      <c r="E24" s="427"/>
      <c r="F24" s="376"/>
      <c r="G24" s="41"/>
      <c r="H24" s="436"/>
      <c r="I24" s="437"/>
      <c r="J24" s="437"/>
      <c r="O24" s="5" t="str">
        <f t="shared" si="0"/>
        <v> </v>
      </c>
      <c r="P24" s="5" t="str">
        <f t="shared" si="1"/>
        <v> </v>
      </c>
      <c r="Q24" s="5" t="str">
        <f t="shared" si="2"/>
        <v> </v>
      </c>
      <c r="R24" s="5" t="str">
        <f t="shared" si="3"/>
        <v> </v>
      </c>
      <c r="S24" s="5" t="str">
        <f t="shared" si="4"/>
        <v> </v>
      </c>
      <c r="T24" s="5" t="str">
        <f t="shared" si="5"/>
        <v> </v>
      </c>
      <c r="U24" s="5"/>
      <c r="V24" s="5"/>
    </row>
    <row r="25" spans="1:22" ht="15" customHeight="1">
      <c r="A25" s="143"/>
      <c r="B25" s="41"/>
      <c r="C25" s="441"/>
      <c r="D25" s="442"/>
      <c r="E25" s="427"/>
      <c r="F25" s="376"/>
      <c r="G25" s="41"/>
      <c r="H25" s="436"/>
      <c r="I25" s="437"/>
      <c r="J25" s="437"/>
      <c r="O25" s="5" t="str">
        <f t="shared" si="0"/>
        <v> </v>
      </c>
      <c r="P25" s="5" t="str">
        <f t="shared" si="1"/>
        <v> </v>
      </c>
      <c r="Q25" s="5" t="str">
        <f t="shared" si="2"/>
        <v> </v>
      </c>
      <c r="R25" s="5" t="str">
        <f t="shared" si="3"/>
        <v> </v>
      </c>
      <c r="S25" s="5" t="str">
        <f t="shared" si="4"/>
        <v> </v>
      </c>
      <c r="T25" s="5" t="str">
        <f t="shared" si="5"/>
        <v> </v>
      </c>
      <c r="U25" s="5"/>
      <c r="V25" s="5"/>
    </row>
    <row r="26" spans="1:22" ht="15" customHeight="1">
      <c r="A26" s="143"/>
      <c r="B26" s="41"/>
      <c r="C26" s="441"/>
      <c r="D26" s="442"/>
      <c r="E26" s="427"/>
      <c r="F26" s="376"/>
      <c r="G26" s="41"/>
      <c r="H26" s="436"/>
      <c r="I26" s="437"/>
      <c r="J26" s="437"/>
      <c r="O26" s="5" t="str">
        <f t="shared" si="0"/>
        <v> </v>
      </c>
      <c r="P26" s="5" t="str">
        <f t="shared" si="1"/>
        <v> </v>
      </c>
      <c r="Q26" s="5" t="str">
        <f t="shared" si="2"/>
        <v> </v>
      </c>
      <c r="R26" s="5" t="str">
        <f t="shared" si="3"/>
        <v> </v>
      </c>
      <c r="S26" s="5" t="str">
        <f t="shared" si="4"/>
        <v> </v>
      </c>
      <c r="T26" s="5" t="str">
        <f t="shared" si="5"/>
        <v> </v>
      </c>
      <c r="U26" s="5"/>
      <c r="V26" s="5"/>
    </row>
    <row r="27" spans="1:22" ht="15" customHeight="1">
      <c r="A27" s="143"/>
      <c r="B27" s="41"/>
      <c r="C27" s="441"/>
      <c r="D27" s="442"/>
      <c r="E27" s="427"/>
      <c r="F27" s="376"/>
      <c r="G27" s="41"/>
      <c r="H27" s="436"/>
      <c r="I27" s="437"/>
      <c r="J27" s="437"/>
      <c r="O27" s="5" t="str">
        <f t="shared" si="0"/>
        <v> </v>
      </c>
      <c r="P27" s="5" t="str">
        <f t="shared" si="1"/>
        <v> </v>
      </c>
      <c r="Q27" s="5" t="str">
        <f t="shared" si="2"/>
        <v> </v>
      </c>
      <c r="R27" s="5" t="str">
        <f t="shared" si="3"/>
        <v> </v>
      </c>
      <c r="S27" s="5" t="str">
        <f t="shared" si="4"/>
        <v> </v>
      </c>
      <c r="T27" s="5" t="str">
        <f t="shared" si="5"/>
        <v> </v>
      </c>
      <c r="U27" s="5"/>
      <c r="V27" s="5"/>
    </row>
    <row r="28" spans="1:22" ht="15" customHeight="1">
      <c r="A28" s="143"/>
      <c r="B28" s="41"/>
      <c r="C28" s="441"/>
      <c r="D28" s="442"/>
      <c r="E28" s="427"/>
      <c r="F28" s="376"/>
      <c r="G28" s="41"/>
      <c r="H28" s="436"/>
      <c r="I28" s="437"/>
      <c r="J28" s="437"/>
      <c r="O28" s="5" t="str">
        <f t="shared" si="0"/>
        <v> </v>
      </c>
      <c r="P28" s="5" t="str">
        <f t="shared" si="1"/>
        <v> </v>
      </c>
      <c r="Q28" s="5" t="str">
        <f t="shared" si="2"/>
        <v> </v>
      </c>
      <c r="R28" s="5" t="str">
        <f t="shared" si="3"/>
        <v> </v>
      </c>
      <c r="S28" s="5" t="str">
        <f t="shared" si="4"/>
        <v> </v>
      </c>
      <c r="T28" s="5" t="str">
        <f t="shared" si="5"/>
        <v> </v>
      </c>
      <c r="U28" s="5"/>
      <c r="V28" s="5"/>
    </row>
    <row r="29" spans="1:22" ht="15" customHeight="1">
      <c r="A29" s="143"/>
      <c r="B29" s="41"/>
      <c r="C29" s="441"/>
      <c r="D29" s="442"/>
      <c r="E29" s="427"/>
      <c r="F29" s="376"/>
      <c r="G29" s="41"/>
      <c r="H29" s="436"/>
      <c r="I29" s="437"/>
      <c r="J29" s="437"/>
      <c r="O29" s="5" t="str">
        <f t="shared" si="0"/>
        <v> </v>
      </c>
      <c r="P29" s="5" t="str">
        <f t="shared" si="1"/>
        <v> </v>
      </c>
      <c r="Q29" s="5" t="str">
        <f t="shared" si="2"/>
        <v> </v>
      </c>
      <c r="R29" s="5" t="str">
        <f t="shared" si="3"/>
        <v> </v>
      </c>
      <c r="S29" s="5" t="str">
        <f t="shared" si="4"/>
        <v> </v>
      </c>
      <c r="T29" s="5" t="str">
        <f t="shared" si="5"/>
        <v> </v>
      </c>
      <c r="U29" s="5"/>
      <c r="V29" s="5"/>
    </row>
    <row r="30" spans="1:22" ht="15" customHeight="1">
      <c r="A30" s="143"/>
      <c r="B30" s="41"/>
      <c r="C30" s="441"/>
      <c r="D30" s="442"/>
      <c r="E30" s="427"/>
      <c r="F30" s="376"/>
      <c r="G30" s="41"/>
      <c r="H30" s="436"/>
      <c r="I30" s="437"/>
      <c r="J30" s="437"/>
      <c r="O30" s="5" t="str">
        <f t="shared" si="0"/>
        <v> </v>
      </c>
      <c r="P30" s="5" t="str">
        <f t="shared" si="1"/>
        <v> </v>
      </c>
      <c r="Q30" s="5" t="str">
        <f t="shared" si="2"/>
        <v> </v>
      </c>
      <c r="R30" s="5" t="str">
        <f t="shared" si="3"/>
        <v> </v>
      </c>
      <c r="S30" s="5" t="str">
        <f t="shared" si="4"/>
        <v> </v>
      </c>
      <c r="T30" s="5" t="str">
        <f t="shared" si="5"/>
        <v> </v>
      </c>
      <c r="U30" s="5"/>
      <c r="V30" s="5"/>
    </row>
    <row r="31" spans="1:22" ht="15" customHeight="1">
      <c r="A31" s="143"/>
      <c r="B31" s="41"/>
      <c r="C31" s="441"/>
      <c r="D31" s="442"/>
      <c r="E31" s="427"/>
      <c r="F31" s="376"/>
      <c r="G31" s="41"/>
      <c r="H31" s="436"/>
      <c r="I31" s="437"/>
      <c r="J31" s="437"/>
      <c r="O31" s="5" t="str">
        <f t="shared" si="0"/>
        <v> </v>
      </c>
      <c r="P31" s="5" t="str">
        <f t="shared" si="1"/>
        <v> </v>
      </c>
      <c r="Q31" s="5" t="str">
        <f t="shared" si="2"/>
        <v> </v>
      </c>
      <c r="R31" s="5" t="str">
        <f t="shared" si="3"/>
        <v> </v>
      </c>
      <c r="S31" s="5" t="str">
        <f t="shared" si="4"/>
        <v> </v>
      </c>
      <c r="T31" s="5" t="str">
        <f t="shared" si="5"/>
        <v> </v>
      </c>
      <c r="U31" s="5"/>
      <c r="V31" s="5"/>
    </row>
    <row r="32" spans="1:22" ht="15" customHeight="1">
      <c r="A32" s="143"/>
      <c r="B32" s="41"/>
      <c r="C32" s="441"/>
      <c r="D32" s="442"/>
      <c r="E32" s="427"/>
      <c r="F32" s="376"/>
      <c r="G32" s="41"/>
      <c r="H32" s="436"/>
      <c r="I32" s="437"/>
      <c r="J32" s="437"/>
      <c r="O32" s="5" t="str">
        <f t="shared" si="0"/>
        <v> </v>
      </c>
      <c r="P32" s="5" t="str">
        <f t="shared" si="1"/>
        <v> </v>
      </c>
      <c r="Q32" s="5" t="str">
        <f t="shared" si="2"/>
        <v> </v>
      </c>
      <c r="R32" s="5" t="str">
        <f t="shared" si="3"/>
        <v> </v>
      </c>
      <c r="S32" s="5" t="str">
        <f t="shared" si="4"/>
        <v> </v>
      </c>
      <c r="T32" s="5" t="str">
        <f t="shared" si="5"/>
        <v> </v>
      </c>
      <c r="U32" s="5"/>
      <c r="V32" s="5"/>
    </row>
    <row r="33" spans="1:22" ht="15" customHeight="1">
      <c r="A33" s="143"/>
      <c r="B33" s="41"/>
      <c r="C33" s="441"/>
      <c r="D33" s="442"/>
      <c r="E33" s="427"/>
      <c r="F33" s="376"/>
      <c r="G33" s="41"/>
      <c r="H33" s="436"/>
      <c r="I33" s="437"/>
      <c r="J33" s="437"/>
      <c r="O33" s="5" t="str">
        <f t="shared" si="0"/>
        <v> </v>
      </c>
      <c r="P33" s="5" t="str">
        <f t="shared" si="1"/>
        <v> </v>
      </c>
      <c r="Q33" s="5" t="str">
        <f t="shared" si="2"/>
        <v> </v>
      </c>
      <c r="R33" s="5" t="str">
        <f t="shared" si="3"/>
        <v> </v>
      </c>
      <c r="S33" s="5" t="str">
        <f t="shared" si="4"/>
        <v> </v>
      </c>
      <c r="T33" s="5" t="str">
        <f t="shared" si="5"/>
        <v> </v>
      </c>
      <c r="U33" s="5"/>
      <c r="V33" s="5"/>
    </row>
    <row r="34" spans="1:22" ht="15" customHeight="1">
      <c r="A34" s="143"/>
      <c r="B34" s="41"/>
      <c r="C34" s="441"/>
      <c r="D34" s="442"/>
      <c r="E34" s="427"/>
      <c r="F34" s="376"/>
      <c r="G34" s="41"/>
      <c r="H34" s="436"/>
      <c r="I34" s="437"/>
      <c r="J34" s="437"/>
      <c r="O34" s="5" t="str">
        <f t="shared" si="0"/>
        <v> </v>
      </c>
      <c r="P34" s="5" t="str">
        <f t="shared" si="1"/>
        <v> </v>
      </c>
      <c r="Q34" s="5" t="str">
        <f t="shared" si="2"/>
        <v> </v>
      </c>
      <c r="R34" s="5" t="str">
        <f t="shared" si="3"/>
        <v> </v>
      </c>
      <c r="S34" s="5" t="str">
        <f t="shared" si="4"/>
        <v> </v>
      </c>
      <c r="T34" s="5" t="str">
        <f t="shared" si="5"/>
        <v> </v>
      </c>
      <c r="U34" s="5"/>
      <c r="V34" s="5"/>
    </row>
    <row r="35" spans="1:22" ht="15" customHeight="1">
      <c r="A35" s="143"/>
      <c r="B35" s="44"/>
      <c r="C35" s="441"/>
      <c r="D35" s="442"/>
      <c r="E35" s="427"/>
      <c r="F35" s="376"/>
      <c r="G35" s="44"/>
      <c r="H35" s="436"/>
      <c r="I35" s="437"/>
      <c r="J35" s="437"/>
      <c r="O35" s="5" t="str">
        <f t="shared" si="0"/>
        <v> </v>
      </c>
      <c r="P35" s="5" t="str">
        <f t="shared" si="1"/>
        <v> </v>
      </c>
      <c r="Q35" s="5" t="str">
        <f t="shared" si="2"/>
        <v> </v>
      </c>
      <c r="R35" s="5" t="str">
        <f t="shared" si="3"/>
        <v> </v>
      </c>
      <c r="S35" s="5" t="str">
        <f t="shared" si="4"/>
        <v> </v>
      </c>
      <c r="T35" s="5" t="str">
        <f t="shared" si="5"/>
        <v> </v>
      </c>
      <c r="U35" s="5"/>
      <c r="V35" s="5"/>
    </row>
    <row r="36" spans="1:10" ht="12.75">
      <c r="A36" s="50"/>
      <c r="H36" s="2"/>
      <c r="I36" s="2"/>
      <c r="J36" s="2"/>
    </row>
    <row r="37" spans="3:10" ht="12.75">
      <c r="C37" s="52" t="s">
        <v>22</v>
      </c>
      <c r="D37" s="52"/>
      <c r="E37" s="52"/>
      <c r="F37" s="46" t="s">
        <v>29</v>
      </c>
      <c r="H37" s="382">
        <f>SUM(O22:O35)</f>
        <v>0</v>
      </c>
      <c r="I37" s="382"/>
      <c r="J37" s="382"/>
    </row>
    <row r="38" spans="3:10" ht="12.75">
      <c r="C38" s="52" t="s">
        <v>23</v>
      </c>
      <c r="D38" s="52"/>
      <c r="E38" s="52"/>
      <c r="F38" s="52"/>
      <c r="H38" s="382">
        <f>SUM(P22:P35)</f>
        <v>0</v>
      </c>
      <c r="I38" s="382"/>
      <c r="J38" s="382"/>
    </row>
    <row r="39" spans="3:21" ht="12.75">
      <c r="C39" s="52" t="s">
        <v>24</v>
      </c>
      <c r="D39" s="52"/>
      <c r="E39" s="52"/>
      <c r="F39" s="52"/>
      <c r="H39" s="382">
        <f>SUM(Q22:Q35)</f>
        <v>0</v>
      </c>
      <c r="I39" s="382"/>
      <c r="J39" s="382"/>
      <c r="S39" s="9"/>
      <c r="T39" s="7"/>
      <c r="U39" s="7"/>
    </row>
    <row r="40" spans="3:21" ht="12.75">
      <c r="C40" s="52" t="s">
        <v>25</v>
      </c>
      <c r="D40" s="52"/>
      <c r="E40" s="52"/>
      <c r="F40" s="52"/>
      <c r="H40" s="382">
        <f>SUM(R22:R35)</f>
        <v>0</v>
      </c>
      <c r="I40" s="382"/>
      <c r="J40" s="382"/>
      <c r="S40" s="9"/>
      <c r="T40" s="7"/>
      <c r="U40" s="7"/>
    </row>
    <row r="41" spans="3:21" ht="12.75" customHeight="1">
      <c r="C41" s="52" t="s">
        <v>82</v>
      </c>
      <c r="D41" s="52"/>
      <c r="E41" s="52"/>
      <c r="F41" s="52"/>
      <c r="H41" s="397">
        <f>SUM(S22:S35)</f>
        <v>0</v>
      </c>
      <c r="I41" s="439"/>
      <c r="J41" s="439"/>
      <c r="K41" s="55"/>
      <c r="L41" s="55"/>
      <c r="S41" s="9"/>
      <c r="T41" s="7"/>
      <c r="U41" s="7"/>
    </row>
    <row r="42" spans="3:21" ht="12.75" customHeight="1">
      <c r="C42" s="6" t="s">
        <v>71</v>
      </c>
      <c r="H42" s="397">
        <f>SUM(T22:T35)</f>
        <v>0</v>
      </c>
      <c r="I42" s="439"/>
      <c r="J42" s="439"/>
      <c r="S42" s="9"/>
      <c r="T42" s="7"/>
      <c r="U42" s="7"/>
    </row>
    <row r="43" spans="3:21" ht="0.75" customHeight="1">
      <c r="C43" s="6" t="s">
        <v>70</v>
      </c>
      <c r="H43" s="141"/>
      <c r="I43" s="142"/>
      <c r="J43" s="142"/>
      <c r="S43" s="9"/>
      <c r="T43" s="7"/>
      <c r="U43" s="7"/>
    </row>
    <row r="44" spans="3:21" ht="12.75" customHeight="1">
      <c r="C44" s="6" t="s">
        <v>76</v>
      </c>
      <c r="H44" s="397">
        <f>SUM(O11:O15)</f>
        <v>0</v>
      </c>
      <c r="I44" s="439"/>
      <c r="J44" s="439"/>
      <c r="S44" s="9"/>
      <c r="T44" s="7"/>
      <c r="U44" s="7"/>
    </row>
    <row r="45" spans="3:21" ht="12.75" customHeight="1">
      <c r="C45" s="6" t="s">
        <v>77</v>
      </c>
      <c r="D45" s="46"/>
      <c r="E45" s="46"/>
      <c r="H45" s="397">
        <f>SUM(P11:P15)</f>
        <v>0</v>
      </c>
      <c r="I45" s="439"/>
      <c r="J45" s="439"/>
      <c r="S45" s="9"/>
      <c r="T45" s="7"/>
      <c r="U45" s="7"/>
    </row>
    <row r="46" spans="3:10" ht="15" customHeight="1">
      <c r="C46" s="6" t="s">
        <v>105</v>
      </c>
      <c r="H46" s="397">
        <f>SUM(Q11:Q15)</f>
        <v>0</v>
      </c>
      <c r="I46" s="439"/>
      <c r="J46" s="439"/>
    </row>
    <row r="47" spans="6:21" ht="15" customHeight="1" thickBot="1">
      <c r="F47" s="46" t="s">
        <v>28</v>
      </c>
      <c r="G47" s="34"/>
      <c r="H47" s="440">
        <f>SUM(H37:J46)</f>
        <v>0</v>
      </c>
      <c r="I47" s="440"/>
      <c r="J47" s="440"/>
      <c r="S47" s="9"/>
      <c r="T47" s="7"/>
      <c r="U47" s="7"/>
    </row>
    <row r="48" ht="13.5" thickTop="1"/>
  </sheetData>
  <sheetProtection sheet="1" objects="1" scenarios="1" selectLockedCells="1"/>
  <mergeCells count="80">
    <mergeCell ref="H11:J11"/>
    <mergeCell ref="D4:F4"/>
    <mergeCell ref="D5:F5"/>
    <mergeCell ref="C8:D8"/>
    <mergeCell ref="C9:D9"/>
    <mergeCell ref="E9:F9"/>
    <mergeCell ref="A1:J1"/>
    <mergeCell ref="A2:J2"/>
    <mergeCell ref="H5:I5"/>
    <mergeCell ref="E20:F20"/>
    <mergeCell ref="E22:F22"/>
    <mergeCell ref="C14:D14"/>
    <mergeCell ref="E14:F14"/>
    <mergeCell ref="H9:J9"/>
    <mergeCell ref="C11:D11"/>
    <mergeCell ref="E11:F11"/>
    <mergeCell ref="E23:F23"/>
    <mergeCell ref="H20:J20"/>
    <mergeCell ref="H22:J22"/>
    <mergeCell ref="C19:D19"/>
    <mergeCell ref="C20:D20"/>
    <mergeCell ref="C22:D22"/>
    <mergeCell ref="C23:D23"/>
    <mergeCell ref="E28:F28"/>
    <mergeCell ref="E29:F29"/>
    <mergeCell ref="E30:F30"/>
    <mergeCell ref="E31:F31"/>
    <mergeCell ref="C31:D31"/>
    <mergeCell ref="C32:D32"/>
    <mergeCell ref="C33:D33"/>
    <mergeCell ref="C28:D28"/>
    <mergeCell ref="C29:D29"/>
    <mergeCell ref="E34:F34"/>
    <mergeCell ref="E35:F35"/>
    <mergeCell ref="C34:D34"/>
    <mergeCell ref="C35:D35"/>
    <mergeCell ref="E33:F33"/>
    <mergeCell ref="E32:F32"/>
    <mergeCell ref="C30:D30"/>
    <mergeCell ref="H39:J39"/>
    <mergeCell ref="H40:J40"/>
    <mergeCell ref="H41:J41"/>
    <mergeCell ref="H47:J47"/>
    <mergeCell ref="H42:J42"/>
    <mergeCell ref="H44:J44"/>
    <mergeCell ref="H45:J45"/>
    <mergeCell ref="H46:J46"/>
    <mergeCell ref="H35:J35"/>
    <mergeCell ref="H37:J37"/>
    <mergeCell ref="H38:J38"/>
    <mergeCell ref="H31:J31"/>
    <mergeCell ref="H32:J32"/>
    <mergeCell ref="H33:J33"/>
    <mergeCell ref="H34:J34"/>
    <mergeCell ref="E25:F25"/>
    <mergeCell ref="E26:F26"/>
    <mergeCell ref="E27:F27"/>
    <mergeCell ref="E24:F24"/>
    <mergeCell ref="C27:D27"/>
    <mergeCell ref="C25:D25"/>
    <mergeCell ref="C24:D24"/>
    <mergeCell ref="C26:D26"/>
    <mergeCell ref="H30:J30"/>
    <mergeCell ref="H23:J23"/>
    <mergeCell ref="H25:J25"/>
    <mergeCell ref="H26:J26"/>
    <mergeCell ref="H27:J27"/>
    <mergeCell ref="H28:J28"/>
    <mergeCell ref="H24:J24"/>
    <mergeCell ref="H29:J29"/>
    <mergeCell ref="H14:J14"/>
    <mergeCell ref="C15:D15"/>
    <mergeCell ref="E15:F15"/>
    <mergeCell ref="H15:J15"/>
    <mergeCell ref="H12:J12"/>
    <mergeCell ref="C13:D13"/>
    <mergeCell ref="E13:F13"/>
    <mergeCell ref="H13:J13"/>
    <mergeCell ref="C12:D12"/>
    <mergeCell ref="E12:F12"/>
  </mergeCells>
  <dataValidations count="2">
    <dataValidation type="list" allowBlank="1" showInputMessage="1" showErrorMessage="1" sqref="C22:D35">
      <formula1>$C$37:$C$43</formula1>
    </dataValidation>
    <dataValidation type="list" allowBlank="1" showInputMessage="1" showErrorMessage="1" sqref="C11:D15">
      <formula1>$C$44:$C$46</formula1>
    </dataValidation>
  </dataValidations>
  <printOptions horizontalCentered="1"/>
  <pageMargins left="0.5" right="0.5" top="0.5" bottom="0.25" header="0.25" footer="0.25"/>
  <pageSetup fitToHeight="1" fitToWidth="1" horizontalDpi="600" verticalDpi="600" orientation="landscape" scale="89" r:id="rId1"/>
  <headerFooter alignWithMargins="0">
    <oddFooter>&amp;L&amp;8&amp;Z&amp;F&amp;RPage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45"/>
  <sheetViews>
    <sheetView showGridLines="0" zoomScale="75" zoomScaleNormal="75" zoomScalePageLayoutView="0" workbookViewId="0" topLeftCell="A1">
      <selection activeCell="Y34" sqref="Y34"/>
    </sheetView>
  </sheetViews>
  <sheetFormatPr defaultColWidth="9.140625" defaultRowHeight="12.75"/>
  <cols>
    <col min="1" max="1" width="15.7109375" style="6" customWidth="1"/>
    <col min="2" max="2" width="2.7109375" style="6" customWidth="1"/>
    <col min="3" max="3" width="9.7109375" style="6" customWidth="1"/>
    <col min="4" max="4" width="20.7109375" style="6" customWidth="1"/>
    <col min="5" max="5" width="48.7109375" style="6" customWidth="1"/>
    <col min="6" max="6" width="2.7109375" style="6" customWidth="1"/>
    <col min="7" max="7" width="19.7109375" style="6" customWidth="1"/>
    <col min="8" max="8" width="0.9921875" style="6" customWidth="1"/>
    <col min="9" max="9" width="9.140625" style="6" customWidth="1"/>
    <col min="10" max="10" width="9.8515625" style="6" customWidth="1"/>
    <col min="11" max="15" width="12.28125" style="5" hidden="1" customWidth="1"/>
    <col min="16" max="16384" width="9.140625" style="6" customWidth="1"/>
  </cols>
  <sheetData>
    <row r="1" spans="1:15" s="31" customFormat="1" ht="15.75">
      <c r="A1" s="355" t="s">
        <v>106</v>
      </c>
      <c r="B1" s="355"/>
      <c r="C1" s="355"/>
      <c r="D1" s="355"/>
      <c r="E1" s="355"/>
      <c r="F1" s="355"/>
      <c r="G1" s="355"/>
      <c r="K1" s="30"/>
      <c r="L1" s="30"/>
      <c r="M1" s="30"/>
      <c r="N1" s="30"/>
      <c r="O1" s="30"/>
    </row>
    <row r="2" spans="1:15" s="31" customFormat="1" ht="15.75">
      <c r="A2" s="355" t="s">
        <v>54</v>
      </c>
      <c r="B2" s="355"/>
      <c r="C2" s="355"/>
      <c r="D2" s="355"/>
      <c r="E2" s="355"/>
      <c r="F2" s="355"/>
      <c r="G2" s="355"/>
      <c r="K2" s="30"/>
      <c r="L2" s="30"/>
      <c r="M2" s="30"/>
      <c r="N2" s="30"/>
      <c r="O2" s="30"/>
    </row>
    <row r="3" spans="1:15" s="31" customFormat="1" ht="15.75">
      <c r="A3" s="448" t="s">
        <v>67</v>
      </c>
      <c r="B3" s="355"/>
      <c r="C3" s="355"/>
      <c r="D3" s="355"/>
      <c r="E3" s="355"/>
      <c r="F3" s="355"/>
      <c r="G3" s="355"/>
      <c r="K3" s="30"/>
      <c r="L3" s="30"/>
      <c r="M3" s="30"/>
      <c r="N3" s="30"/>
      <c r="O3" s="30"/>
    </row>
    <row r="4" spans="1:10" ht="5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3:14" ht="18" customHeight="1">
      <c r="C5" s="32" t="s">
        <v>35</v>
      </c>
      <c r="D5" s="75">
        <f>TitlePage!F6</f>
        <v>0</v>
      </c>
      <c r="E5" s="101"/>
      <c r="F5" s="101"/>
      <c r="G5" s="101"/>
      <c r="H5" s="7"/>
      <c r="I5" s="24"/>
      <c r="K5" s="29"/>
      <c r="L5" s="29"/>
      <c r="M5" s="29"/>
      <c r="N5" s="29"/>
    </row>
    <row r="6" spans="3:7" ht="18" customHeight="1">
      <c r="C6" s="33" t="s">
        <v>2</v>
      </c>
      <c r="D6" s="75">
        <f>TitlePage!Q6</f>
        <v>0</v>
      </c>
      <c r="E6" s="101"/>
      <c r="F6" s="101"/>
      <c r="G6" s="101"/>
    </row>
    <row r="7" spans="1:7" ht="5.25" customHeight="1">
      <c r="A7" s="33"/>
      <c r="B7" s="13"/>
      <c r="C7" s="13"/>
      <c r="D7" s="13"/>
      <c r="E7" s="13"/>
      <c r="F7" s="13"/>
      <c r="G7" s="13"/>
    </row>
    <row r="8" spans="1:2" ht="13.5" customHeight="1">
      <c r="A8" s="34" t="s">
        <v>44</v>
      </c>
      <c r="B8" s="63"/>
    </row>
    <row r="9" spans="3:4" ht="14.25" customHeight="1">
      <c r="C9" s="443" t="s">
        <v>97</v>
      </c>
      <c r="D9" s="443"/>
    </row>
    <row r="10" spans="1:15" ht="12.75">
      <c r="A10" s="35" t="s">
        <v>26</v>
      </c>
      <c r="B10" s="36"/>
      <c r="C10" s="374" t="s">
        <v>98</v>
      </c>
      <c r="D10" s="374"/>
      <c r="E10" s="35" t="s">
        <v>99</v>
      </c>
      <c r="F10" s="36"/>
      <c r="G10" s="35" t="s">
        <v>42</v>
      </c>
      <c r="K10" s="5" t="s">
        <v>30</v>
      </c>
      <c r="L10" s="5" t="s">
        <v>31</v>
      </c>
      <c r="M10" s="5" t="s">
        <v>32</v>
      </c>
      <c r="N10" s="5" t="s">
        <v>33</v>
      </c>
      <c r="O10" s="5" t="s">
        <v>34</v>
      </c>
    </row>
    <row r="11" spans="1:7" ht="3" customHeight="1">
      <c r="A11" s="64"/>
      <c r="B11" s="38"/>
      <c r="C11" s="11"/>
      <c r="D11" s="11"/>
      <c r="E11" s="38"/>
      <c r="F11" s="449"/>
      <c r="G11" s="435"/>
    </row>
    <row r="12" spans="1:15" ht="15" customHeight="1">
      <c r="A12" s="143"/>
      <c r="B12" s="39"/>
      <c r="C12" s="441"/>
      <c r="D12" s="442"/>
      <c r="E12" s="124"/>
      <c r="F12" s="39"/>
      <c r="G12" s="76"/>
      <c r="K12" s="5" t="str">
        <f aca="true" t="shared" si="0" ref="K12:K17">IF($C12="535110 In-state Travel Air",$G12," ")</f>
        <v> </v>
      </c>
      <c r="L12" s="5" t="str">
        <f aca="true" t="shared" si="1" ref="L12:L17">IF($C12="535210 Out-of-state Travel Air",$G12," ")</f>
        <v> </v>
      </c>
      <c r="M12" s="5" t="str">
        <f aca="true" t="shared" si="2" ref="M12:M17">IF($C12="535310 International Travel Air",$G12," ")</f>
        <v> </v>
      </c>
      <c r="N12" s="5" t="str">
        <f aca="true" t="shared" si="3" ref="N12:N17">IF($C12="535410 Student Travel Air",$G12," ")</f>
        <v> </v>
      </c>
      <c r="O12" s="5" t="str">
        <f aca="true" t="shared" si="4" ref="O12:O17">IF($C12="535550 Other Non-Employee Travel Air",$G12," ")</f>
        <v> </v>
      </c>
    </row>
    <row r="13" spans="1:15" ht="15" customHeight="1">
      <c r="A13" s="143"/>
      <c r="B13" s="41"/>
      <c r="C13" s="441"/>
      <c r="D13" s="442"/>
      <c r="E13" s="124"/>
      <c r="F13" s="41"/>
      <c r="G13" s="77"/>
      <c r="K13" s="5" t="str">
        <f t="shared" si="0"/>
        <v> </v>
      </c>
      <c r="L13" s="5" t="str">
        <f t="shared" si="1"/>
        <v> </v>
      </c>
      <c r="M13" s="5" t="str">
        <f t="shared" si="2"/>
        <v> </v>
      </c>
      <c r="N13" s="5" t="str">
        <f t="shared" si="3"/>
        <v> </v>
      </c>
      <c r="O13" s="5" t="str">
        <f t="shared" si="4"/>
        <v> </v>
      </c>
    </row>
    <row r="14" spans="1:15" ht="15" customHeight="1">
      <c r="A14" s="143"/>
      <c r="B14" s="41"/>
      <c r="C14" s="441"/>
      <c r="D14" s="442"/>
      <c r="E14" s="124"/>
      <c r="F14" s="41"/>
      <c r="G14" s="76"/>
      <c r="K14" s="5" t="str">
        <f t="shared" si="0"/>
        <v> </v>
      </c>
      <c r="L14" s="5" t="str">
        <f t="shared" si="1"/>
        <v> </v>
      </c>
      <c r="M14" s="5" t="str">
        <f t="shared" si="2"/>
        <v> </v>
      </c>
      <c r="N14" s="5" t="str">
        <f t="shared" si="3"/>
        <v> </v>
      </c>
      <c r="O14" s="5" t="str">
        <f t="shared" si="4"/>
        <v> </v>
      </c>
    </row>
    <row r="15" spans="1:15" ht="15" customHeight="1">
      <c r="A15" s="143"/>
      <c r="B15" s="41"/>
      <c r="C15" s="441"/>
      <c r="D15" s="442"/>
      <c r="E15" s="124"/>
      <c r="F15" s="41"/>
      <c r="G15" s="76"/>
      <c r="K15" s="5" t="str">
        <f t="shared" si="0"/>
        <v> </v>
      </c>
      <c r="L15" s="5" t="str">
        <f t="shared" si="1"/>
        <v> </v>
      </c>
      <c r="M15" s="5" t="str">
        <f t="shared" si="2"/>
        <v> </v>
      </c>
      <c r="N15" s="5" t="str">
        <f t="shared" si="3"/>
        <v> </v>
      </c>
      <c r="O15" s="5" t="str">
        <f t="shared" si="4"/>
        <v> </v>
      </c>
    </row>
    <row r="16" spans="1:15" ht="15" customHeight="1">
      <c r="A16" s="143"/>
      <c r="B16" s="41"/>
      <c r="C16" s="441"/>
      <c r="D16" s="442"/>
      <c r="E16" s="124"/>
      <c r="F16" s="41"/>
      <c r="G16" s="76"/>
      <c r="K16" s="5" t="str">
        <f t="shared" si="0"/>
        <v> </v>
      </c>
      <c r="L16" s="5" t="str">
        <f t="shared" si="1"/>
        <v> </v>
      </c>
      <c r="M16" s="5" t="str">
        <f t="shared" si="2"/>
        <v> </v>
      </c>
      <c r="N16" s="5" t="str">
        <f t="shared" si="3"/>
        <v> </v>
      </c>
      <c r="O16" s="5" t="str">
        <f t="shared" si="4"/>
        <v> </v>
      </c>
    </row>
    <row r="17" spans="1:15" ht="15" customHeight="1">
      <c r="A17" s="143"/>
      <c r="B17" s="44"/>
      <c r="C17" s="441"/>
      <c r="D17" s="442"/>
      <c r="E17" s="124"/>
      <c r="F17" s="44"/>
      <c r="G17" s="76"/>
      <c r="K17" s="5" t="str">
        <f t="shared" si="0"/>
        <v> </v>
      </c>
      <c r="L17" s="5" t="str">
        <f t="shared" si="1"/>
        <v> </v>
      </c>
      <c r="M17" s="5" t="str">
        <f t="shared" si="2"/>
        <v> </v>
      </c>
      <c r="N17" s="5" t="str">
        <f t="shared" si="3"/>
        <v> </v>
      </c>
      <c r="O17" s="5" t="str">
        <f t="shared" si="4"/>
        <v> </v>
      </c>
    </row>
    <row r="18" spans="1:7" ht="6" customHeight="1">
      <c r="A18" s="50"/>
      <c r="G18" s="74"/>
    </row>
    <row r="19" spans="3:7" ht="15" customHeight="1">
      <c r="C19" s="1" t="s">
        <v>14</v>
      </c>
      <c r="D19" s="1"/>
      <c r="E19" s="46" t="s">
        <v>39</v>
      </c>
      <c r="G19" s="74">
        <f>SUM(K12:K17)</f>
        <v>0</v>
      </c>
    </row>
    <row r="20" spans="3:7" ht="15" customHeight="1">
      <c r="C20" s="1" t="s">
        <v>15</v>
      </c>
      <c r="D20" s="1"/>
      <c r="E20" s="1"/>
      <c r="G20" s="74">
        <f>SUM(L12:L17)</f>
        <v>0</v>
      </c>
    </row>
    <row r="21" spans="3:7" ht="15" customHeight="1">
      <c r="C21" s="1" t="s">
        <v>16</v>
      </c>
      <c r="D21" s="1"/>
      <c r="E21" s="1"/>
      <c r="G21" s="74">
        <f>SUM(M12:M17)</f>
        <v>0</v>
      </c>
    </row>
    <row r="22" spans="3:7" ht="15" customHeight="1">
      <c r="C22" s="1" t="s">
        <v>17</v>
      </c>
      <c r="D22" s="1"/>
      <c r="E22" s="1"/>
      <c r="G22" s="74">
        <f>SUM(N12:N17)</f>
        <v>0</v>
      </c>
    </row>
    <row r="23" spans="3:7" ht="15" customHeight="1">
      <c r="C23" s="1" t="s">
        <v>83</v>
      </c>
      <c r="D23" s="1"/>
      <c r="E23" s="1"/>
      <c r="G23" s="74">
        <f>SUM(O12:O17)</f>
        <v>0</v>
      </c>
    </row>
    <row r="24" spans="3:7" ht="9" customHeight="1" hidden="1">
      <c r="C24" s="6" t="s">
        <v>70</v>
      </c>
      <c r="G24" s="2"/>
    </row>
    <row r="25" spans="3:7" ht="15" customHeight="1" thickBot="1">
      <c r="C25" s="46"/>
      <c r="D25" s="46"/>
      <c r="E25" s="46" t="s">
        <v>41</v>
      </c>
      <c r="F25" s="34"/>
      <c r="G25" s="78">
        <f>SUM(G19:G23)</f>
        <v>0</v>
      </c>
    </row>
    <row r="26" spans="3:7" ht="5.25" customHeight="1" thickTop="1">
      <c r="C26" s="46"/>
      <c r="D26" s="46"/>
      <c r="E26" s="46"/>
      <c r="F26" s="34"/>
      <c r="G26" s="10"/>
    </row>
    <row r="27" spans="1:7" ht="5.25" customHeight="1">
      <c r="A27" s="65"/>
      <c r="B27" s="65"/>
      <c r="C27" s="65"/>
      <c r="D27" s="65"/>
      <c r="E27" s="65"/>
      <c r="F27" s="65"/>
      <c r="G27" s="65"/>
    </row>
    <row r="28" spans="1:2" ht="13.5" customHeight="1">
      <c r="A28" s="34" t="s">
        <v>45</v>
      </c>
      <c r="B28" s="63"/>
    </row>
    <row r="29" spans="3:4" ht="13.5" customHeight="1">
      <c r="C29" s="443" t="s">
        <v>97</v>
      </c>
      <c r="D29" s="443"/>
    </row>
    <row r="30" spans="1:15" ht="12.75">
      <c r="A30" s="35" t="s">
        <v>26</v>
      </c>
      <c r="B30" s="36"/>
      <c r="C30" s="383" t="s">
        <v>98</v>
      </c>
      <c r="D30" s="383"/>
      <c r="E30" s="35" t="s">
        <v>99</v>
      </c>
      <c r="F30" s="36"/>
      <c r="G30" s="35" t="s">
        <v>27</v>
      </c>
      <c r="K30" s="5" t="s">
        <v>30</v>
      </c>
      <c r="L30" s="5" t="s">
        <v>31</v>
      </c>
      <c r="M30" s="5" t="s">
        <v>32</v>
      </c>
      <c r="N30" s="5" t="s">
        <v>33</v>
      </c>
      <c r="O30" s="5" t="s">
        <v>34</v>
      </c>
    </row>
    <row r="31" spans="1:7" ht="5.25" customHeight="1">
      <c r="A31" s="66"/>
      <c r="B31" s="67"/>
      <c r="C31" s="68"/>
      <c r="D31" s="68"/>
      <c r="E31" s="67"/>
      <c r="F31" s="67"/>
      <c r="G31" s="69"/>
    </row>
    <row r="32" spans="1:17" ht="12.75">
      <c r="A32" s="143"/>
      <c r="B32" s="39"/>
      <c r="C32" s="427"/>
      <c r="D32" s="376"/>
      <c r="E32" s="126"/>
      <c r="F32" s="39"/>
      <c r="G32" s="76"/>
      <c r="K32" s="5" t="str">
        <f aca="true" t="shared" si="5" ref="K32:K37">IF($C32="535112 In-state Travel Rental Car",$G32," ")</f>
        <v> </v>
      </c>
      <c r="L32" s="5" t="str">
        <f aca="true" t="shared" si="6" ref="L32:L37">IF($C32="535212 Out-of-state Travel Rental Car",$G32," ")</f>
        <v> </v>
      </c>
      <c r="M32" s="5" t="str">
        <f aca="true" t="shared" si="7" ref="M32:M37">IF($C32="535312 International Travel Rental Car",$G32," ")</f>
        <v> </v>
      </c>
      <c r="N32" s="5" t="str">
        <f aca="true" t="shared" si="8" ref="N32:N37">IF($C32="535412 Student Travel Rental Car",$G32," ")</f>
        <v> </v>
      </c>
      <c r="O32" s="5" t="str">
        <f aca="true" t="shared" si="9" ref="O32:O37">IF($C32="535552 Other Non-Employee Travel Rental Car",$G32," ")</f>
        <v> </v>
      </c>
      <c r="P32" s="7"/>
      <c r="Q32" s="7"/>
    </row>
    <row r="33" spans="1:17" ht="12.75" customHeight="1">
      <c r="A33" s="143"/>
      <c r="B33" s="41"/>
      <c r="C33" s="427"/>
      <c r="D33" s="376"/>
      <c r="E33" s="126"/>
      <c r="F33" s="41"/>
      <c r="G33" s="76"/>
      <c r="H33" s="55"/>
      <c r="K33" s="5" t="str">
        <f t="shared" si="5"/>
        <v> </v>
      </c>
      <c r="L33" s="5" t="str">
        <f t="shared" si="6"/>
        <v> </v>
      </c>
      <c r="M33" s="5" t="str">
        <f t="shared" si="7"/>
        <v> </v>
      </c>
      <c r="N33" s="5" t="str">
        <f t="shared" si="8"/>
        <v> </v>
      </c>
      <c r="O33" s="5" t="str">
        <f t="shared" si="9"/>
        <v> </v>
      </c>
      <c r="P33" s="7"/>
      <c r="Q33" s="7"/>
    </row>
    <row r="34" spans="1:17" ht="12.75">
      <c r="A34" s="143"/>
      <c r="B34" s="41"/>
      <c r="C34" s="427"/>
      <c r="D34" s="376"/>
      <c r="E34" s="126"/>
      <c r="F34" s="41"/>
      <c r="G34" s="76"/>
      <c r="K34" s="5" t="str">
        <f t="shared" si="5"/>
        <v> </v>
      </c>
      <c r="L34" s="5" t="str">
        <f t="shared" si="6"/>
        <v> </v>
      </c>
      <c r="M34" s="5" t="str">
        <f t="shared" si="7"/>
        <v> </v>
      </c>
      <c r="N34" s="5" t="str">
        <f t="shared" si="8"/>
        <v> </v>
      </c>
      <c r="O34" s="5" t="str">
        <f t="shared" si="9"/>
        <v> </v>
      </c>
      <c r="P34" s="7"/>
      <c r="Q34" s="7"/>
    </row>
    <row r="35" spans="1:17" ht="12.75" customHeight="1">
      <c r="A35" s="143"/>
      <c r="B35" s="41"/>
      <c r="C35" s="427"/>
      <c r="D35" s="376"/>
      <c r="E35" s="126"/>
      <c r="F35" s="41"/>
      <c r="G35" s="76"/>
      <c r="K35" s="5" t="str">
        <f t="shared" si="5"/>
        <v> </v>
      </c>
      <c r="L35" s="5" t="str">
        <f t="shared" si="6"/>
        <v> </v>
      </c>
      <c r="M35" s="5" t="str">
        <f t="shared" si="7"/>
        <v> </v>
      </c>
      <c r="N35" s="5" t="str">
        <f t="shared" si="8"/>
        <v> </v>
      </c>
      <c r="O35" s="5" t="str">
        <f t="shared" si="9"/>
        <v> </v>
      </c>
      <c r="P35" s="7"/>
      <c r="Q35" s="7"/>
    </row>
    <row r="36" spans="1:17" ht="12.75" customHeight="1">
      <c r="A36" s="143"/>
      <c r="B36" s="41"/>
      <c r="C36" s="427"/>
      <c r="D36" s="376"/>
      <c r="E36" s="126"/>
      <c r="F36" s="41"/>
      <c r="G36" s="76"/>
      <c r="K36" s="5" t="str">
        <f t="shared" si="5"/>
        <v> </v>
      </c>
      <c r="L36" s="5" t="str">
        <f t="shared" si="6"/>
        <v> </v>
      </c>
      <c r="M36" s="5" t="str">
        <f t="shared" si="7"/>
        <v> </v>
      </c>
      <c r="N36" s="5" t="str">
        <f t="shared" si="8"/>
        <v> </v>
      </c>
      <c r="O36" s="5" t="str">
        <f t="shared" si="9"/>
        <v> </v>
      </c>
      <c r="P36" s="7"/>
      <c r="Q36" s="7"/>
    </row>
    <row r="37" spans="1:15" ht="12.75" customHeight="1">
      <c r="A37" s="143"/>
      <c r="B37" s="44"/>
      <c r="C37" s="427"/>
      <c r="D37" s="376"/>
      <c r="E37" s="126"/>
      <c r="F37" s="44"/>
      <c r="G37" s="76"/>
      <c r="K37" s="5" t="str">
        <f t="shared" si="5"/>
        <v> </v>
      </c>
      <c r="L37" s="5" t="str">
        <f t="shared" si="6"/>
        <v> </v>
      </c>
      <c r="M37" s="5" t="str">
        <f t="shared" si="7"/>
        <v> </v>
      </c>
      <c r="N37" s="5" t="str">
        <f t="shared" si="8"/>
        <v> </v>
      </c>
      <c r="O37" s="5" t="str">
        <f t="shared" si="9"/>
        <v> </v>
      </c>
    </row>
    <row r="38" spans="1:14" ht="6" customHeight="1">
      <c r="A38" s="50"/>
      <c r="G38" s="74"/>
      <c r="K38" s="6"/>
      <c r="L38" s="6"/>
      <c r="N38" s="6"/>
    </row>
    <row r="39" spans="3:7" ht="12.75">
      <c r="C39" s="52" t="s">
        <v>18</v>
      </c>
      <c r="D39" s="52"/>
      <c r="E39" s="46" t="s">
        <v>40</v>
      </c>
      <c r="G39" s="74">
        <f>SUM(K32:K37)</f>
        <v>0</v>
      </c>
    </row>
    <row r="40" spans="3:7" ht="12.75">
      <c r="C40" s="52" t="s">
        <v>19</v>
      </c>
      <c r="D40" s="52"/>
      <c r="E40" s="52"/>
      <c r="G40" s="74">
        <f>SUM(L32:L37)</f>
        <v>0</v>
      </c>
    </row>
    <row r="41" spans="3:7" ht="12.75">
      <c r="C41" s="52" t="s">
        <v>20</v>
      </c>
      <c r="D41" s="52"/>
      <c r="E41" s="52"/>
      <c r="G41" s="74">
        <f>SUM(M32:M37)</f>
        <v>0</v>
      </c>
    </row>
    <row r="42" spans="3:7" ht="12.75">
      <c r="C42" s="52" t="s">
        <v>21</v>
      </c>
      <c r="D42" s="52"/>
      <c r="E42" s="52"/>
      <c r="G42" s="74">
        <f>SUM(N32:N37)</f>
        <v>0</v>
      </c>
    </row>
    <row r="43" spans="3:7" ht="12.75">
      <c r="C43" s="52" t="s">
        <v>84</v>
      </c>
      <c r="D43" s="52"/>
      <c r="E43" s="52"/>
      <c r="G43" s="74">
        <f>SUM(O32:O37)</f>
        <v>0</v>
      </c>
    </row>
    <row r="44" spans="3:7" ht="9" customHeight="1" hidden="1">
      <c r="C44" s="6" t="s">
        <v>70</v>
      </c>
      <c r="G44" s="2"/>
    </row>
    <row r="45" spans="3:7" ht="13.5" thickBot="1">
      <c r="C45" s="46"/>
      <c r="D45" s="46"/>
      <c r="E45" s="46" t="s">
        <v>41</v>
      </c>
      <c r="F45" s="34"/>
      <c r="G45" s="78">
        <f>SUM(G39:G43)</f>
        <v>0</v>
      </c>
    </row>
    <row r="46" ht="13.5" thickTop="1"/>
  </sheetData>
  <sheetProtection sheet="1" objects="1" scenarios="1" selectLockedCells="1"/>
  <mergeCells count="20">
    <mergeCell ref="C36:D36"/>
    <mergeCell ref="C29:D29"/>
    <mergeCell ref="C30:D30"/>
    <mergeCell ref="A1:G1"/>
    <mergeCell ref="C12:D12"/>
    <mergeCell ref="A2:G2"/>
    <mergeCell ref="A3:G3"/>
    <mergeCell ref="F11:G11"/>
    <mergeCell ref="C9:D9"/>
    <mergeCell ref="C10:D10"/>
    <mergeCell ref="C17:D17"/>
    <mergeCell ref="C15:D15"/>
    <mergeCell ref="C13:D13"/>
    <mergeCell ref="C16:D16"/>
    <mergeCell ref="C14:D14"/>
    <mergeCell ref="C37:D37"/>
    <mergeCell ref="C32:D32"/>
    <mergeCell ref="C33:D33"/>
    <mergeCell ref="C34:D34"/>
    <mergeCell ref="C35:D35"/>
  </mergeCells>
  <dataValidations count="4">
    <dataValidation type="list" allowBlank="1" showInputMessage="1" showErrorMessage="1" sqref="C18:E18 C38:E38">
      <formula1>HotelTravel</formula1>
    </dataValidation>
    <dataValidation type="list" allowBlank="1" showInputMessage="1" showErrorMessage="1" sqref="C33:D37">
      <formula1>$C$39:$C$44</formula1>
    </dataValidation>
    <dataValidation type="list" allowBlank="1" showInputMessage="1" showErrorMessage="1" sqref="C12:D17">
      <formula1>$C$18:$C$24</formula1>
    </dataValidation>
    <dataValidation type="list" allowBlank="1" showInputMessage="1" showErrorMessage="1" sqref="C32:D32">
      <formula1>$C$38:$C$44</formula1>
    </dataValidation>
  </dataValidations>
  <printOptions horizontalCentered="1"/>
  <pageMargins left="0.5" right="0.5" top="0.5" bottom="0.25" header="0.25" footer="0.25"/>
  <pageSetup fitToHeight="1" fitToWidth="1" horizontalDpi="600" verticalDpi="600" orientation="landscape" r:id="rId1"/>
  <headerFooter alignWithMargins="0">
    <oddFooter>&amp;L&amp;8&amp;Z&amp;F&amp;RPage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B593"/>
  <sheetViews>
    <sheetView zoomScalePageLayoutView="0" workbookViewId="0" topLeftCell="O481">
      <selection activeCell="T508" sqref="T508"/>
    </sheetView>
  </sheetViews>
  <sheetFormatPr defaultColWidth="9.140625" defaultRowHeight="12.75"/>
  <cols>
    <col min="1" max="3" width="10.8515625" style="231" customWidth="1"/>
    <col min="4" max="7" width="8.421875" style="232" customWidth="1"/>
    <col min="8" max="8" width="12.8515625" style="244" customWidth="1"/>
    <col min="9" max="9" width="28.140625" style="301" customWidth="1"/>
    <col min="10" max="10" width="9.140625" style="244" customWidth="1"/>
    <col min="11" max="12" width="13.140625" style="244" customWidth="1"/>
    <col min="13" max="13" width="33.7109375" style="250" customWidth="1"/>
    <col min="14" max="14" width="12.140625" style="268" customWidth="1"/>
    <col min="15" max="16" width="9.140625" style="240" customWidth="1"/>
    <col min="17" max="17" width="42.28125" style="241" customWidth="1"/>
    <col min="18" max="19" width="8.28125" style="314" customWidth="1"/>
    <col min="20" max="20" width="9.140625" style="244" customWidth="1"/>
    <col min="21" max="21" width="42.28125" style="241" customWidth="1"/>
    <col min="22" max="23" width="8.28125" style="314" customWidth="1"/>
    <col min="24" max="25" width="9.140625" style="243" customWidth="1"/>
    <col min="26" max="28" width="9.140625" style="244" customWidth="1"/>
    <col min="29" max="16384" width="9.140625" style="241" customWidth="1"/>
  </cols>
  <sheetData>
    <row r="1" spans="3:20" ht="29.25">
      <c r="C1" s="232"/>
      <c r="D1" s="233"/>
      <c r="E1" s="233"/>
      <c r="F1" s="233"/>
      <c r="G1" s="233"/>
      <c r="H1" s="234" t="s">
        <v>778</v>
      </c>
      <c r="I1" s="235"/>
      <c r="J1" s="236"/>
      <c r="K1" s="236"/>
      <c r="L1" s="236"/>
      <c r="M1" s="237" t="s">
        <v>611</v>
      </c>
      <c r="N1" s="238" t="s">
        <v>612</v>
      </c>
      <c r="O1" s="239"/>
      <c r="P1" s="239"/>
      <c r="T1" s="236"/>
    </row>
    <row r="2" spans="1:20" ht="14.25">
      <c r="A2" s="245" t="s">
        <v>738</v>
      </c>
      <c r="F2" s="246" t="s">
        <v>125</v>
      </c>
      <c r="G2" s="246"/>
      <c r="H2" s="247" t="s">
        <v>178</v>
      </c>
      <c r="I2" s="248" t="s">
        <v>179</v>
      </c>
      <c r="J2" s="249" t="s">
        <v>180</v>
      </c>
      <c r="K2" s="249"/>
      <c r="L2" s="249"/>
      <c r="M2" s="250" t="s">
        <v>613</v>
      </c>
      <c r="N2" s="251"/>
      <c r="T2" s="249"/>
    </row>
    <row r="3" spans="1:23" ht="33.75">
      <c r="A3" s="231" t="s">
        <v>741</v>
      </c>
      <c r="B3" s="252"/>
      <c r="C3" s="252"/>
      <c r="D3" s="253"/>
      <c r="E3" s="253"/>
      <c r="F3" s="254" t="s">
        <v>126</v>
      </c>
      <c r="G3" s="254"/>
      <c r="H3" s="247"/>
      <c r="I3" s="255" t="s">
        <v>181</v>
      </c>
      <c r="J3" s="256"/>
      <c r="K3" s="256"/>
      <c r="L3" s="256"/>
      <c r="M3" s="239" t="s">
        <v>614</v>
      </c>
      <c r="N3" s="251"/>
      <c r="O3" s="257"/>
      <c r="P3" s="257"/>
      <c r="Q3" s="258" t="s">
        <v>753</v>
      </c>
      <c r="R3" s="313">
        <v>56</v>
      </c>
      <c r="S3" s="313">
        <v>56</v>
      </c>
      <c r="T3" s="256"/>
      <c r="U3" s="258"/>
      <c r="V3" s="313"/>
      <c r="W3" s="313"/>
    </row>
    <row r="4" spans="1:23" ht="14.25">
      <c r="A4" s="450" t="s">
        <v>739</v>
      </c>
      <c r="B4" s="260"/>
      <c r="C4" s="261"/>
      <c r="D4" s="253"/>
      <c r="E4" s="253"/>
      <c r="F4" s="254" t="s">
        <v>127</v>
      </c>
      <c r="G4" s="254"/>
      <c r="H4" s="262" t="s">
        <v>182</v>
      </c>
      <c r="I4" s="263" t="s">
        <v>183</v>
      </c>
      <c r="J4" s="259"/>
      <c r="K4" s="259"/>
      <c r="L4" s="259"/>
      <c r="M4" s="239" t="s">
        <v>615</v>
      </c>
      <c r="N4" s="251"/>
      <c r="O4" s="257"/>
      <c r="P4" s="257"/>
      <c r="Q4" s="263" t="s">
        <v>540</v>
      </c>
      <c r="R4" s="313">
        <v>46</v>
      </c>
      <c r="S4" s="313">
        <v>46</v>
      </c>
      <c r="T4" s="259"/>
      <c r="U4" s="263"/>
      <c r="V4" s="313"/>
      <c r="W4" s="313"/>
    </row>
    <row r="5" spans="1:23" ht="14.25">
      <c r="A5" s="450"/>
      <c r="B5" s="260" t="s">
        <v>49</v>
      </c>
      <c r="C5" s="261" t="s">
        <v>47</v>
      </c>
      <c r="D5" s="264" t="s">
        <v>48</v>
      </c>
      <c r="E5" s="264"/>
      <c r="F5" s="254" t="s">
        <v>128</v>
      </c>
      <c r="G5" s="254"/>
      <c r="H5" s="262" t="s">
        <v>182</v>
      </c>
      <c r="I5" s="263" t="s">
        <v>184</v>
      </c>
      <c r="J5" s="259"/>
      <c r="K5" s="259"/>
      <c r="L5" s="259"/>
      <c r="M5" s="239" t="s">
        <v>616</v>
      </c>
      <c r="N5" s="251"/>
      <c r="O5" s="257"/>
      <c r="P5" s="257"/>
      <c r="Q5" s="242" t="s">
        <v>676</v>
      </c>
      <c r="R5" s="313">
        <v>64</v>
      </c>
      <c r="S5" s="313">
        <v>64</v>
      </c>
      <c r="T5" s="259"/>
      <c r="U5" s="242"/>
      <c r="V5" s="313"/>
      <c r="W5" s="313"/>
    </row>
    <row r="6" spans="1:23" ht="14.25">
      <c r="A6" s="265">
        <v>15</v>
      </c>
      <c r="B6" s="266">
        <f>A6*0.2</f>
        <v>3</v>
      </c>
      <c r="C6" s="266">
        <f>A6*0.3</f>
        <v>4.5</v>
      </c>
      <c r="D6" s="267">
        <f>A6*0.5</f>
        <v>7.5</v>
      </c>
      <c r="E6" s="267"/>
      <c r="F6" s="254" t="s">
        <v>129</v>
      </c>
      <c r="G6" s="254"/>
      <c r="H6" s="262" t="s">
        <v>182</v>
      </c>
      <c r="I6" s="263" t="s">
        <v>185</v>
      </c>
      <c r="J6" s="259"/>
      <c r="K6" s="259"/>
      <c r="L6" s="259"/>
      <c r="M6" s="239"/>
      <c r="Q6" s="269" t="s">
        <v>659</v>
      </c>
      <c r="R6" s="313">
        <v>90</v>
      </c>
      <c r="S6" s="313">
        <v>90</v>
      </c>
      <c r="T6" s="259"/>
      <c r="U6" s="269"/>
      <c r="V6" s="313"/>
      <c r="W6" s="313"/>
    </row>
    <row r="7" spans="1:23" ht="14.25">
      <c r="A7" s="270">
        <v>26</v>
      </c>
      <c r="B7" s="266">
        <f aca="true" t="shared" si="0" ref="B7:B57">A7*0.2</f>
        <v>5.2</v>
      </c>
      <c r="C7" s="266">
        <f aca="true" t="shared" si="1" ref="C7:C57">A7*0.3</f>
        <v>7.8</v>
      </c>
      <c r="D7" s="267">
        <f aca="true" t="shared" si="2" ref="D7:D57">A7*0.5</f>
        <v>13</v>
      </c>
      <c r="E7" s="267"/>
      <c r="F7" s="254" t="s">
        <v>130</v>
      </c>
      <c r="G7" s="254"/>
      <c r="H7" s="262" t="s">
        <v>182</v>
      </c>
      <c r="I7" s="263" t="s">
        <v>186</v>
      </c>
      <c r="J7" s="259"/>
      <c r="K7" s="259"/>
      <c r="L7" s="259"/>
      <c r="Q7" s="263" t="s">
        <v>499</v>
      </c>
      <c r="R7" s="313">
        <v>46</v>
      </c>
      <c r="S7" s="313">
        <v>46</v>
      </c>
      <c r="T7" s="259"/>
      <c r="U7" s="263"/>
      <c r="V7" s="313"/>
      <c r="W7" s="313"/>
    </row>
    <row r="8" spans="1:23" ht="14.25">
      <c r="A8" s="265">
        <v>28</v>
      </c>
      <c r="B8" s="266">
        <f t="shared" si="0"/>
        <v>5.6000000000000005</v>
      </c>
      <c r="C8" s="266">
        <f t="shared" si="1"/>
        <v>8.4</v>
      </c>
      <c r="D8" s="267">
        <f t="shared" si="2"/>
        <v>14</v>
      </c>
      <c r="E8" s="267"/>
      <c r="F8" s="254" t="s">
        <v>131</v>
      </c>
      <c r="G8" s="254"/>
      <c r="H8" s="262" t="s">
        <v>182</v>
      </c>
      <c r="I8" s="263" t="s">
        <v>187</v>
      </c>
      <c r="J8" s="259"/>
      <c r="K8" s="259"/>
      <c r="L8" s="259"/>
      <c r="M8" s="250" t="s">
        <v>617</v>
      </c>
      <c r="Q8" s="263" t="s">
        <v>455</v>
      </c>
      <c r="R8" s="313">
        <v>51</v>
      </c>
      <c r="S8" s="313">
        <v>51</v>
      </c>
      <c r="T8" s="259"/>
      <c r="U8" s="263"/>
      <c r="V8" s="313"/>
      <c r="W8" s="313"/>
    </row>
    <row r="9" spans="1:23" ht="14.25">
      <c r="A9" s="270">
        <v>30</v>
      </c>
      <c r="B9" s="266">
        <f t="shared" si="0"/>
        <v>6</v>
      </c>
      <c r="C9" s="266">
        <f t="shared" si="1"/>
        <v>9</v>
      </c>
      <c r="D9" s="267">
        <f t="shared" si="2"/>
        <v>15</v>
      </c>
      <c r="E9" s="267"/>
      <c r="F9" s="254" t="s">
        <v>132</v>
      </c>
      <c r="G9" s="254"/>
      <c r="H9" s="262"/>
      <c r="I9" s="263" t="s">
        <v>587</v>
      </c>
      <c r="J9" s="259"/>
      <c r="K9" s="259"/>
      <c r="L9" s="259"/>
      <c r="Q9" s="263" t="s">
        <v>428</v>
      </c>
      <c r="R9" s="313">
        <v>61</v>
      </c>
      <c r="S9" s="313">
        <v>61</v>
      </c>
      <c r="T9" s="259"/>
      <c r="U9" s="263"/>
      <c r="V9" s="313"/>
      <c r="W9" s="313"/>
    </row>
    <row r="10" spans="1:23" ht="14.25">
      <c r="A10" s="265">
        <v>32</v>
      </c>
      <c r="B10" s="266">
        <f t="shared" si="0"/>
        <v>6.4</v>
      </c>
      <c r="C10" s="266">
        <f t="shared" si="1"/>
        <v>9.6</v>
      </c>
      <c r="D10" s="267">
        <f t="shared" si="2"/>
        <v>16</v>
      </c>
      <c r="E10" s="267"/>
      <c r="F10" s="254" t="s">
        <v>133</v>
      </c>
      <c r="G10" s="254"/>
      <c r="H10" s="262" t="s">
        <v>188</v>
      </c>
      <c r="I10" s="263" t="s">
        <v>189</v>
      </c>
      <c r="J10" s="259"/>
      <c r="K10" s="259"/>
      <c r="L10" s="259"/>
      <c r="M10" s="250" t="s">
        <v>618</v>
      </c>
      <c r="Q10" s="263" t="s">
        <v>423</v>
      </c>
      <c r="R10" s="313">
        <v>56</v>
      </c>
      <c r="S10" s="313">
        <v>56</v>
      </c>
      <c r="T10" s="259"/>
      <c r="U10" s="263"/>
      <c r="V10" s="313"/>
      <c r="W10" s="313"/>
    </row>
    <row r="11" spans="1:23" ht="14.25">
      <c r="A11" s="271">
        <v>36</v>
      </c>
      <c r="B11" s="266">
        <f t="shared" si="0"/>
        <v>7.2</v>
      </c>
      <c r="C11" s="266">
        <f t="shared" si="1"/>
        <v>10.799999999999999</v>
      </c>
      <c r="D11" s="267">
        <f t="shared" si="2"/>
        <v>18</v>
      </c>
      <c r="E11" s="267"/>
      <c r="F11" s="254" t="s">
        <v>134</v>
      </c>
      <c r="G11" s="254"/>
      <c r="H11" s="262" t="s">
        <v>188</v>
      </c>
      <c r="I11" s="263" t="s">
        <v>190</v>
      </c>
      <c r="J11" s="259"/>
      <c r="K11" s="259"/>
      <c r="L11" s="259"/>
      <c r="Q11" s="263" t="s">
        <v>478</v>
      </c>
      <c r="R11" s="313">
        <v>51</v>
      </c>
      <c r="S11" s="313">
        <v>51</v>
      </c>
      <c r="T11" s="259"/>
      <c r="U11" s="263"/>
      <c r="V11" s="313"/>
      <c r="W11" s="313"/>
    </row>
    <row r="12" spans="1:23" ht="14.25">
      <c r="A12" s="265">
        <v>39</v>
      </c>
      <c r="B12" s="266">
        <f t="shared" si="0"/>
        <v>7.800000000000001</v>
      </c>
      <c r="C12" s="266">
        <f t="shared" si="1"/>
        <v>11.7</v>
      </c>
      <c r="D12" s="267">
        <f t="shared" si="2"/>
        <v>19.5</v>
      </c>
      <c r="E12" s="267"/>
      <c r="F12" s="254" t="s">
        <v>135</v>
      </c>
      <c r="G12" s="254"/>
      <c r="H12" s="262" t="s">
        <v>188</v>
      </c>
      <c r="I12" s="263" t="s">
        <v>191</v>
      </c>
      <c r="J12" s="259"/>
      <c r="K12" s="259"/>
      <c r="L12" s="259"/>
      <c r="M12" s="250" t="s">
        <v>619</v>
      </c>
      <c r="Q12" s="263" t="s">
        <v>260</v>
      </c>
      <c r="R12" s="313">
        <v>61</v>
      </c>
      <c r="S12" s="313">
        <v>61</v>
      </c>
      <c r="T12" s="259"/>
      <c r="U12" s="263"/>
      <c r="V12" s="313"/>
      <c r="W12" s="313"/>
    </row>
    <row r="13" spans="1:23" ht="14.25">
      <c r="A13" s="265">
        <v>41</v>
      </c>
      <c r="B13" s="266">
        <f t="shared" si="0"/>
        <v>8.200000000000001</v>
      </c>
      <c r="C13" s="266">
        <f t="shared" si="1"/>
        <v>12.299999999999999</v>
      </c>
      <c r="D13" s="267">
        <f t="shared" si="2"/>
        <v>20.5</v>
      </c>
      <c r="E13" s="267"/>
      <c r="F13" s="254" t="s">
        <v>136</v>
      </c>
      <c r="G13" s="254"/>
      <c r="H13" s="262" t="s">
        <v>188</v>
      </c>
      <c r="I13" s="263" t="s">
        <v>192</v>
      </c>
      <c r="J13" s="259"/>
      <c r="K13" s="259"/>
      <c r="L13" s="259"/>
      <c r="Q13" s="250" t="s">
        <v>618</v>
      </c>
      <c r="R13" s="313">
        <v>60</v>
      </c>
      <c r="S13" s="313">
        <v>60</v>
      </c>
      <c r="T13" s="259"/>
      <c r="U13" s="250"/>
      <c r="V13" s="313"/>
      <c r="W13" s="313"/>
    </row>
    <row r="14" spans="1:23" ht="14.25">
      <c r="A14" s="265">
        <v>42</v>
      </c>
      <c r="B14" s="266">
        <f t="shared" si="0"/>
        <v>8.4</v>
      </c>
      <c r="C14" s="266">
        <f t="shared" si="1"/>
        <v>12.6</v>
      </c>
      <c r="D14" s="267">
        <f t="shared" si="2"/>
        <v>21</v>
      </c>
      <c r="E14" s="267"/>
      <c r="F14" s="254" t="s">
        <v>137</v>
      </c>
      <c r="G14" s="254"/>
      <c r="H14" s="262" t="s">
        <v>188</v>
      </c>
      <c r="I14" s="263" t="s">
        <v>193</v>
      </c>
      <c r="J14" s="259"/>
      <c r="K14" s="259"/>
      <c r="L14" s="259"/>
      <c r="M14" s="250" t="s">
        <v>620</v>
      </c>
      <c r="Q14" s="258" t="s">
        <v>762</v>
      </c>
      <c r="R14" s="313">
        <v>61</v>
      </c>
      <c r="S14" s="313">
        <v>61</v>
      </c>
      <c r="T14" s="259"/>
      <c r="U14" s="258"/>
      <c r="V14" s="313"/>
      <c r="W14" s="313"/>
    </row>
    <row r="15" spans="1:23" ht="15">
      <c r="A15" s="265">
        <v>44</v>
      </c>
      <c r="B15" s="266">
        <f t="shared" si="0"/>
        <v>8.8</v>
      </c>
      <c r="C15" s="266">
        <f t="shared" si="1"/>
        <v>13.2</v>
      </c>
      <c r="D15" s="267">
        <f t="shared" si="2"/>
        <v>22</v>
      </c>
      <c r="E15" s="267"/>
      <c r="F15" s="254" t="s">
        <v>138</v>
      </c>
      <c r="G15" s="254"/>
      <c r="H15" s="262" t="s">
        <v>188</v>
      </c>
      <c r="I15" s="263" t="s">
        <v>194</v>
      </c>
      <c r="J15" s="259"/>
      <c r="K15" s="259"/>
      <c r="L15" s="259"/>
      <c r="M15" s="274" t="s">
        <v>621</v>
      </c>
      <c r="N15" s="275"/>
      <c r="O15" s="276"/>
      <c r="P15" s="276"/>
      <c r="Q15" s="242" t="s">
        <v>677</v>
      </c>
      <c r="R15" s="313">
        <v>71</v>
      </c>
      <c r="S15" s="313">
        <v>71</v>
      </c>
      <c r="T15" s="259"/>
      <c r="U15" s="242"/>
      <c r="V15" s="313"/>
      <c r="W15" s="313"/>
    </row>
    <row r="16" spans="1:23" ht="15">
      <c r="A16" s="273">
        <v>46</v>
      </c>
      <c r="B16" s="266">
        <f t="shared" si="0"/>
        <v>9.200000000000001</v>
      </c>
      <c r="C16" s="266">
        <f t="shared" si="1"/>
        <v>13.799999999999999</v>
      </c>
      <c r="D16" s="267">
        <f t="shared" si="2"/>
        <v>23</v>
      </c>
      <c r="E16" s="267"/>
      <c r="F16" s="254" t="s">
        <v>139</v>
      </c>
      <c r="G16" s="254"/>
      <c r="H16" s="262" t="s">
        <v>188</v>
      </c>
      <c r="I16" s="263" t="s">
        <v>195</v>
      </c>
      <c r="J16" s="259"/>
      <c r="K16" s="259"/>
      <c r="L16" s="259"/>
      <c r="M16" s="274" t="s">
        <v>622</v>
      </c>
      <c r="N16" s="275"/>
      <c r="O16" s="276"/>
      <c r="P16" s="276"/>
      <c r="Q16" s="263" t="s">
        <v>349</v>
      </c>
      <c r="R16" s="313">
        <v>56</v>
      </c>
      <c r="S16" s="313">
        <v>56</v>
      </c>
      <c r="T16" s="259"/>
      <c r="U16" s="263"/>
      <c r="V16" s="313"/>
      <c r="W16" s="313"/>
    </row>
    <row r="17" spans="1:23" ht="15">
      <c r="A17" s="265">
        <v>49</v>
      </c>
      <c r="B17" s="266">
        <f t="shared" si="0"/>
        <v>9.8</v>
      </c>
      <c r="C17" s="266">
        <f t="shared" si="1"/>
        <v>14.7</v>
      </c>
      <c r="D17" s="267">
        <f t="shared" si="2"/>
        <v>24.5</v>
      </c>
      <c r="E17" s="267"/>
      <c r="F17" s="254" t="s">
        <v>140</v>
      </c>
      <c r="G17" s="254"/>
      <c r="H17" s="262"/>
      <c r="I17" s="263" t="s">
        <v>587</v>
      </c>
      <c r="J17" s="259"/>
      <c r="K17" s="259"/>
      <c r="L17" s="259"/>
      <c r="M17" s="274" t="s">
        <v>623</v>
      </c>
      <c r="N17" s="275"/>
      <c r="O17" s="276"/>
      <c r="P17" s="276"/>
      <c r="Q17" s="263" t="s">
        <v>362</v>
      </c>
      <c r="R17" s="313">
        <v>56</v>
      </c>
      <c r="S17" s="313">
        <v>56</v>
      </c>
      <c r="T17" s="259"/>
      <c r="U17" s="263"/>
      <c r="V17" s="313"/>
      <c r="W17" s="313"/>
    </row>
    <row r="18" spans="1:23" ht="15">
      <c r="A18" s="270">
        <v>50</v>
      </c>
      <c r="B18" s="266">
        <f t="shared" si="0"/>
        <v>10</v>
      </c>
      <c r="C18" s="266">
        <f t="shared" si="1"/>
        <v>15</v>
      </c>
      <c r="D18" s="267">
        <f t="shared" si="2"/>
        <v>25</v>
      </c>
      <c r="E18" s="267"/>
      <c r="F18" s="254" t="s">
        <v>141</v>
      </c>
      <c r="G18" s="254"/>
      <c r="H18" s="262" t="s">
        <v>196</v>
      </c>
      <c r="I18" s="263" t="s">
        <v>197</v>
      </c>
      <c r="J18" s="259"/>
      <c r="K18" s="259"/>
      <c r="L18" s="259"/>
      <c r="M18" s="274"/>
      <c r="N18" s="275"/>
      <c r="O18" s="278"/>
      <c r="P18" s="278"/>
      <c r="Q18" s="263" t="s">
        <v>338</v>
      </c>
      <c r="R18" s="313">
        <v>61</v>
      </c>
      <c r="S18" s="313">
        <v>61</v>
      </c>
      <c r="T18" s="259"/>
      <c r="U18" s="263"/>
      <c r="V18" s="313"/>
      <c r="W18" s="313"/>
    </row>
    <row r="19" spans="1:23" ht="15">
      <c r="A19" s="277">
        <v>51</v>
      </c>
      <c r="B19" s="266">
        <f t="shared" si="0"/>
        <v>10.200000000000001</v>
      </c>
      <c r="C19" s="266">
        <f t="shared" si="1"/>
        <v>15.299999999999999</v>
      </c>
      <c r="D19" s="267">
        <f t="shared" si="2"/>
        <v>25.5</v>
      </c>
      <c r="E19" s="267"/>
      <c r="F19" s="254" t="s">
        <v>142</v>
      </c>
      <c r="G19" s="254"/>
      <c r="H19" s="262" t="s">
        <v>196</v>
      </c>
      <c r="I19" s="263" t="s">
        <v>198</v>
      </c>
      <c r="J19" s="259"/>
      <c r="K19" s="259"/>
      <c r="L19" s="259"/>
      <c r="M19" s="274"/>
      <c r="N19" s="275"/>
      <c r="O19" s="278"/>
      <c r="P19" s="278"/>
      <c r="Q19" s="258" t="s">
        <v>744</v>
      </c>
      <c r="R19" s="313">
        <v>66</v>
      </c>
      <c r="S19" s="313">
        <v>66</v>
      </c>
      <c r="T19" s="259"/>
      <c r="U19" s="258"/>
      <c r="V19" s="313"/>
      <c r="W19" s="313"/>
    </row>
    <row r="20" spans="1:23" ht="14.25">
      <c r="A20" s="265">
        <v>54</v>
      </c>
      <c r="B20" s="266">
        <f t="shared" si="0"/>
        <v>10.8</v>
      </c>
      <c r="C20" s="266">
        <f t="shared" si="1"/>
        <v>16.2</v>
      </c>
      <c r="D20" s="267">
        <f t="shared" si="2"/>
        <v>27</v>
      </c>
      <c r="E20" s="267"/>
      <c r="F20" s="254" t="s">
        <v>143</v>
      </c>
      <c r="G20" s="254"/>
      <c r="H20" s="262"/>
      <c r="I20" s="263" t="s">
        <v>587</v>
      </c>
      <c r="J20" s="259"/>
      <c r="K20" s="259"/>
      <c r="L20" s="259"/>
      <c r="M20" s="250" t="s">
        <v>624</v>
      </c>
      <c r="Q20" s="263" t="s">
        <v>572</v>
      </c>
      <c r="R20" s="313">
        <v>46</v>
      </c>
      <c r="S20" s="313">
        <v>46</v>
      </c>
      <c r="T20" s="259"/>
      <c r="U20" s="263"/>
      <c r="V20" s="313"/>
      <c r="W20" s="313"/>
    </row>
    <row r="21" spans="1:23" ht="14.25">
      <c r="A21" s="265">
        <v>55</v>
      </c>
      <c r="B21" s="266">
        <f t="shared" si="0"/>
        <v>11</v>
      </c>
      <c r="C21" s="266">
        <f t="shared" si="1"/>
        <v>16.5</v>
      </c>
      <c r="D21" s="267">
        <f t="shared" si="2"/>
        <v>27.5</v>
      </c>
      <c r="E21" s="267"/>
      <c r="F21" s="254" t="s">
        <v>144</v>
      </c>
      <c r="G21" s="254"/>
      <c r="H21" s="262" t="s">
        <v>199</v>
      </c>
      <c r="I21" s="258" t="s">
        <v>744</v>
      </c>
      <c r="J21" s="259"/>
      <c r="K21" s="259"/>
      <c r="L21" s="259"/>
      <c r="M21" s="274" t="s">
        <v>625</v>
      </c>
      <c r="N21" s="275"/>
      <c r="O21" s="275"/>
      <c r="P21" s="275"/>
      <c r="Q21" s="263" t="s">
        <v>513</v>
      </c>
      <c r="R21" s="313">
        <v>56</v>
      </c>
      <c r="S21" s="313">
        <v>56</v>
      </c>
      <c r="T21" s="259"/>
      <c r="U21" s="263"/>
      <c r="V21" s="313"/>
      <c r="W21" s="313"/>
    </row>
    <row r="22" spans="1:23" ht="38.25">
      <c r="A22" s="265">
        <v>56</v>
      </c>
      <c r="B22" s="266">
        <f t="shared" si="0"/>
        <v>11.200000000000001</v>
      </c>
      <c r="C22" s="266">
        <f t="shared" si="1"/>
        <v>16.8</v>
      </c>
      <c r="D22" s="267">
        <f t="shared" si="2"/>
        <v>28</v>
      </c>
      <c r="E22" s="267"/>
      <c r="F22" s="254" t="s">
        <v>145</v>
      </c>
      <c r="G22" s="254"/>
      <c r="H22" s="262" t="s">
        <v>199</v>
      </c>
      <c r="I22" s="263" t="s">
        <v>200</v>
      </c>
      <c r="J22" s="259"/>
      <c r="K22" s="259"/>
      <c r="L22" s="259"/>
      <c r="M22" s="274" t="s">
        <v>626</v>
      </c>
      <c r="N22" s="275"/>
      <c r="O22" s="275"/>
      <c r="P22" s="275"/>
      <c r="Q22" s="263" t="s">
        <v>444</v>
      </c>
      <c r="R22" s="313">
        <v>51</v>
      </c>
      <c r="S22" s="313">
        <v>51</v>
      </c>
      <c r="T22" s="259"/>
      <c r="U22" s="263"/>
      <c r="V22" s="313"/>
      <c r="W22" s="313"/>
    </row>
    <row r="23" spans="1:23" ht="14.25">
      <c r="A23" s="270">
        <v>57</v>
      </c>
      <c r="B23" s="266">
        <f t="shared" si="0"/>
        <v>11.4</v>
      </c>
      <c r="C23" s="266">
        <f t="shared" si="1"/>
        <v>17.099999999999998</v>
      </c>
      <c r="D23" s="267">
        <f t="shared" si="2"/>
        <v>28.5</v>
      </c>
      <c r="E23" s="267"/>
      <c r="F23" s="254" t="s">
        <v>146</v>
      </c>
      <c r="G23" s="254"/>
      <c r="H23" s="262" t="s">
        <v>199</v>
      </c>
      <c r="I23" s="263" t="s">
        <v>201</v>
      </c>
      <c r="J23" s="259"/>
      <c r="K23" s="259"/>
      <c r="L23" s="259"/>
      <c r="M23" s="274" t="s">
        <v>627</v>
      </c>
      <c r="N23" s="275"/>
      <c r="O23" s="275"/>
      <c r="P23" s="275"/>
      <c r="Q23" s="263" t="s">
        <v>470</v>
      </c>
      <c r="R23" s="313">
        <v>56</v>
      </c>
      <c r="S23" s="313">
        <v>56</v>
      </c>
      <c r="T23" s="259"/>
      <c r="U23" s="263"/>
      <c r="V23" s="313"/>
      <c r="W23" s="313"/>
    </row>
    <row r="24" spans="1:23" ht="14.25">
      <c r="A24" s="265">
        <v>58</v>
      </c>
      <c r="B24" s="266">
        <f t="shared" si="0"/>
        <v>11.600000000000001</v>
      </c>
      <c r="C24" s="266">
        <f t="shared" si="1"/>
        <v>17.4</v>
      </c>
      <c r="D24" s="267">
        <f t="shared" si="2"/>
        <v>29</v>
      </c>
      <c r="E24" s="267"/>
      <c r="F24" s="254" t="s">
        <v>147</v>
      </c>
      <c r="G24" s="254"/>
      <c r="H24" s="262" t="s">
        <v>199</v>
      </c>
      <c r="I24" s="258" t="s">
        <v>745</v>
      </c>
      <c r="J24" s="259"/>
      <c r="K24" s="259"/>
      <c r="L24" s="259"/>
      <c r="Q24" s="263" t="s">
        <v>233</v>
      </c>
      <c r="R24" s="313">
        <v>71</v>
      </c>
      <c r="S24" s="313">
        <v>71</v>
      </c>
      <c r="T24" s="259"/>
      <c r="U24" s="263"/>
      <c r="V24" s="313"/>
      <c r="W24" s="313"/>
    </row>
    <row r="25" spans="1:23" ht="14.25">
      <c r="A25" s="271">
        <v>59</v>
      </c>
      <c r="B25" s="266">
        <f t="shared" si="0"/>
        <v>11.8</v>
      </c>
      <c r="C25" s="266">
        <f t="shared" si="1"/>
        <v>17.7</v>
      </c>
      <c r="D25" s="267">
        <f t="shared" si="2"/>
        <v>29.5</v>
      </c>
      <c r="E25" s="267"/>
      <c r="F25" s="254" t="s">
        <v>148</v>
      </c>
      <c r="G25" s="254"/>
      <c r="H25" s="262" t="s">
        <v>199</v>
      </c>
      <c r="I25" s="258" t="s">
        <v>746</v>
      </c>
      <c r="J25" s="259"/>
      <c r="K25" s="259"/>
      <c r="L25" s="259"/>
      <c r="M25" s="250" t="s">
        <v>628</v>
      </c>
      <c r="Q25" s="263" t="s">
        <v>289</v>
      </c>
      <c r="R25" s="313">
        <v>46</v>
      </c>
      <c r="S25" s="313">
        <v>46</v>
      </c>
      <c r="T25" s="259"/>
      <c r="U25" s="263"/>
      <c r="V25" s="313"/>
      <c r="W25" s="313"/>
    </row>
    <row r="26" spans="1:23" ht="14.25">
      <c r="A26" s="271">
        <v>60</v>
      </c>
      <c r="B26" s="266">
        <f t="shared" si="0"/>
        <v>12</v>
      </c>
      <c r="C26" s="266">
        <f t="shared" si="1"/>
        <v>18</v>
      </c>
      <c r="D26" s="267">
        <f t="shared" si="2"/>
        <v>30</v>
      </c>
      <c r="E26" s="267"/>
      <c r="F26" s="254" t="s">
        <v>149</v>
      </c>
      <c r="G26" s="254"/>
      <c r="H26" s="262" t="s">
        <v>199</v>
      </c>
      <c r="I26" s="263" t="s">
        <v>202</v>
      </c>
      <c r="J26" s="259"/>
      <c r="K26" s="259"/>
      <c r="L26" s="259"/>
      <c r="M26" s="274" t="s">
        <v>629</v>
      </c>
      <c r="N26" s="275"/>
      <c r="Q26" s="263" t="s">
        <v>290</v>
      </c>
      <c r="R26" s="313">
        <v>56</v>
      </c>
      <c r="S26" s="313">
        <v>56</v>
      </c>
      <c r="T26" s="259"/>
      <c r="U26" s="263"/>
      <c r="V26" s="313"/>
      <c r="W26" s="313"/>
    </row>
    <row r="27" spans="1:23" ht="14.25">
      <c r="A27" s="265">
        <v>61</v>
      </c>
      <c r="B27" s="266">
        <f t="shared" si="0"/>
        <v>12.200000000000001</v>
      </c>
      <c r="C27" s="266">
        <f t="shared" si="1"/>
        <v>18.3</v>
      </c>
      <c r="D27" s="267">
        <f t="shared" si="2"/>
        <v>30.5</v>
      </c>
      <c r="E27" s="267"/>
      <c r="F27" s="254" t="s">
        <v>150</v>
      </c>
      <c r="G27" s="254"/>
      <c r="H27" s="262" t="s">
        <v>199</v>
      </c>
      <c r="I27" s="263" t="s">
        <v>203</v>
      </c>
      <c r="J27" s="259"/>
      <c r="K27" s="259"/>
      <c r="L27" s="259"/>
      <c r="M27" s="274" t="s">
        <v>630</v>
      </c>
      <c r="N27" s="275"/>
      <c r="O27" s="275"/>
      <c r="P27" s="275"/>
      <c r="Q27" s="263" t="s">
        <v>445</v>
      </c>
      <c r="R27" s="313">
        <v>56</v>
      </c>
      <c r="S27" s="313">
        <v>56</v>
      </c>
      <c r="T27" s="259"/>
      <c r="U27" s="263"/>
      <c r="V27" s="313"/>
      <c r="W27" s="313"/>
    </row>
    <row r="28" spans="1:23" ht="14.25">
      <c r="A28" s="277">
        <v>62</v>
      </c>
      <c r="B28" s="266">
        <f t="shared" si="0"/>
        <v>12.4</v>
      </c>
      <c r="C28" s="266">
        <f t="shared" si="1"/>
        <v>18.599999999999998</v>
      </c>
      <c r="D28" s="267">
        <f t="shared" si="2"/>
        <v>31</v>
      </c>
      <c r="E28" s="267"/>
      <c r="F28" s="254" t="s">
        <v>151</v>
      </c>
      <c r="G28" s="254"/>
      <c r="H28" s="262" t="s">
        <v>199</v>
      </c>
      <c r="I28" s="263" t="s">
        <v>204</v>
      </c>
      <c r="J28" s="259"/>
      <c r="K28" s="259"/>
      <c r="L28" s="259"/>
      <c r="M28" s="274" t="s">
        <v>631</v>
      </c>
      <c r="N28" s="275"/>
      <c r="Q28" s="263" t="s">
        <v>412</v>
      </c>
      <c r="R28" s="313">
        <v>66</v>
      </c>
      <c r="S28" s="313">
        <v>66</v>
      </c>
      <c r="T28" s="259"/>
      <c r="U28" s="263"/>
      <c r="V28" s="313"/>
      <c r="W28" s="313"/>
    </row>
    <row r="29" spans="1:23" ht="14.25">
      <c r="A29" s="265">
        <v>63</v>
      </c>
      <c r="B29" s="266">
        <f t="shared" si="0"/>
        <v>12.600000000000001</v>
      </c>
      <c r="C29" s="266">
        <f t="shared" si="1"/>
        <v>18.9</v>
      </c>
      <c r="D29" s="267">
        <f t="shared" si="2"/>
        <v>31.5</v>
      </c>
      <c r="E29" s="267"/>
      <c r="F29" s="254" t="s">
        <v>152</v>
      </c>
      <c r="G29" s="254"/>
      <c r="H29" s="262" t="s">
        <v>199</v>
      </c>
      <c r="I29" s="263" t="s">
        <v>205</v>
      </c>
      <c r="J29" s="259"/>
      <c r="K29" s="259"/>
      <c r="L29" s="259"/>
      <c r="M29" s="274" t="s">
        <v>632</v>
      </c>
      <c r="N29" s="275"/>
      <c r="Q29" s="263" t="s">
        <v>291</v>
      </c>
      <c r="R29" s="313">
        <v>51</v>
      </c>
      <c r="S29" s="313">
        <v>51</v>
      </c>
      <c r="T29" s="259"/>
      <c r="U29" s="263"/>
      <c r="V29" s="313"/>
      <c r="W29" s="313"/>
    </row>
    <row r="30" spans="1:23" ht="14.25">
      <c r="A30" s="271">
        <v>64</v>
      </c>
      <c r="B30" s="266">
        <f t="shared" si="0"/>
        <v>12.8</v>
      </c>
      <c r="C30" s="266">
        <f t="shared" si="1"/>
        <v>19.2</v>
      </c>
      <c r="D30" s="267">
        <f t="shared" si="2"/>
        <v>32</v>
      </c>
      <c r="E30" s="267"/>
      <c r="F30" s="254" t="s">
        <v>153</v>
      </c>
      <c r="G30" s="254"/>
      <c r="H30" s="262" t="s">
        <v>199</v>
      </c>
      <c r="I30" s="263" t="s">
        <v>206</v>
      </c>
      <c r="J30" s="259"/>
      <c r="K30" s="259"/>
      <c r="L30" s="259"/>
      <c r="M30" s="274" t="s">
        <v>633</v>
      </c>
      <c r="N30" s="275"/>
      <c r="Q30" s="263" t="s">
        <v>514</v>
      </c>
      <c r="R30" s="313">
        <v>71</v>
      </c>
      <c r="S30" s="313">
        <v>71</v>
      </c>
      <c r="T30" s="259"/>
      <c r="U30" s="263"/>
      <c r="V30" s="313"/>
      <c r="W30" s="313"/>
    </row>
    <row r="31" spans="1:23" ht="25.5">
      <c r="A31" s="265">
        <v>66</v>
      </c>
      <c r="B31" s="266">
        <f t="shared" si="0"/>
        <v>13.200000000000001</v>
      </c>
      <c r="C31" s="266">
        <f t="shared" si="1"/>
        <v>19.8</v>
      </c>
      <c r="D31" s="267">
        <f t="shared" si="2"/>
        <v>33</v>
      </c>
      <c r="E31" s="267"/>
      <c r="F31" s="254" t="s">
        <v>154</v>
      </c>
      <c r="G31" s="254"/>
      <c r="H31" s="262" t="s">
        <v>199</v>
      </c>
      <c r="I31" s="258" t="s">
        <v>747</v>
      </c>
      <c r="J31" s="259"/>
      <c r="K31" s="259"/>
      <c r="L31" s="259"/>
      <c r="M31" s="274" t="s">
        <v>634</v>
      </c>
      <c r="N31" s="275"/>
      <c r="Q31" s="263" t="s">
        <v>200</v>
      </c>
      <c r="R31" s="313">
        <v>56</v>
      </c>
      <c r="S31" s="313">
        <v>56</v>
      </c>
      <c r="T31" s="259"/>
      <c r="U31" s="263"/>
      <c r="V31" s="313"/>
      <c r="W31" s="313"/>
    </row>
    <row r="32" spans="1:23" ht="14.25">
      <c r="A32" s="265">
        <v>67</v>
      </c>
      <c r="B32" s="266">
        <f t="shared" si="0"/>
        <v>13.4</v>
      </c>
      <c r="C32" s="266">
        <f t="shared" si="1"/>
        <v>20.099999999999998</v>
      </c>
      <c r="D32" s="267">
        <f t="shared" si="2"/>
        <v>33.5</v>
      </c>
      <c r="E32" s="267"/>
      <c r="F32" s="254" t="s">
        <v>155</v>
      </c>
      <c r="G32" s="254"/>
      <c r="H32" s="262" t="s">
        <v>199</v>
      </c>
      <c r="I32" s="263" t="s">
        <v>207</v>
      </c>
      <c r="J32" s="259"/>
      <c r="K32" s="259"/>
      <c r="L32" s="259"/>
      <c r="M32" s="274" t="s">
        <v>635</v>
      </c>
      <c r="N32" s="275"/>
      <c r="Q32" s="263" t="s">
        <v>339</v>
      </c>
      <c r="R32" s="313">
        <v>71</v>
      </c>
      <c r="S32" s="313">
        <v>71</v>
      </c>
      <c r="T32" s="259"/>
      <c r="U32" s="263"/>
      <c r="V32" s="313"/>
      <c r="W32" s="313"/>
    </row>
    <row r="33" spans="1:23" ht="14.25">
      <c r="A33" s="265">
        <v>68</v>
      </c>
      <c r="B33" s="266">
        <f t="shared" si="0"/>
        <v>13.600000000000001</v>
      </c>
      <c r="C33" s="266">
        <f t="shared" si="1"/>
        <v>20.4</v>
      </c>
      <c r="D33" s="267">
        <f t="shared" si="2"/>
        <v>34</v>
      </c>
      <c r="E33" s="267"/>
      <c r="F33" s="254" t="s">
        <v>156</v>
      </c>
      <c r="G33" s="254"/>
      <c r="H33" s="262" t="s">
        <v>199</v>
      </c>
      <c r="I33" s="263" t="s">
        <v>208</v>
      </c>
      <c r="J33" s="259"/>
      <c r="K33" s="259"/>
      <c r="L33" s="259"/>
      <c r="M33" s="274" t="s">
        <v>636</v>
      </c>
      <c r="N33" s="275"/>
      <c r="Q33" s="263" t="s">
        <v>340</v>
      </c>
      <c r="R33" s="313">
        <v>61</v>
      </c>
      <c r="S33" s="313">
        <v>61</v>
      </c>
      <c r="T33" s="259"/>
      <c r="U33" s="263"/>
      <c r="V33" s="313"/>
      <c r="W33" s="313"/>
    </row>
    <row r="34" spans="1:23" ht="14.25">
      <c r="A34" s="270">
        <v>69</v>
      </c>
      <c r="B34" s="266">
        <f t="shared" si="0"/>
        <v>13.8</v>
      </c>
      <c r="C34" s="266">
        <f t="shared" si="1"/>
        <v>20.7</v>
      </c>
      <c r="D34" s="267">
        <f t="shared" si="2"/>
        <v>34.5</v>
      </c>
      <c r="E34" s="267"/>
      <c r="F34" s="254" t="s">
        <v>157</v>
      </c>
      <c r="G34" s="254"/>
      <c r="H34" s="262" t="s">
        <v>199</v>
      </c>
      <c r="I34" s="263" t="s">
        <v>209</v>
      </c>
      <c r="J34" s="259"/>
      <c r="K34" s="259"/>
      <c r="L34" s="259"/>
      <c r="M34" s="274" t="s">
        <v>637</v>
      </c>
      <c r="N34" s="275"/>
      <c r="Q34" s="274" t="s">
        <v>629</v>
      </c>
      <c r="R34" s="313">
        <v>86</v>
      </c>
      <c r="S34" s="313">
        <v>86</v>
      </c>
      <c r="T34" s="259"/>
      <c r="U34" s="274"/>
      <c r="V34" s="313"/>
      <c r="W34" s="313"/>
    </row>
    <row r="35" spans="1:23" ht="14.25">
      <c r="A35" s="265">
        <v>70</v>
      </c>
      <c r="B35" s="266">
        <f t="shared" si="0"/>
        <v>14</v>
      </c>
      <c r="C35" s="266">
        <f t="shared" si="1"/>
        <v>21</v>
      </c>
      <c r="D35" s="267">
        <f t="shared" si="2"/>
        <v>35</v>
      </c>
      <c r="E35" s="267"/>
      <c r="F35" s="254" t="s">
        <v>158</v>
      </c>
      <c r="G35" s="254"/>
      <c r="H35" s="262" t="s">
        <v>199</v>
      </c>
      <c r="I35" s="263" t="s">
        <v>210</v>
      </c>
      <c r="J35" s="259"/>
      <c r="K35" s="259"/>
      <c r="L35" s="259"/>
      <c r="M35" s="274" t="s">
        <v>638</v>
      </c>
      <c r="N35" s="275"/>
      <c r="Q35" s="263" t="s">
        <v>334</v>
      </c>
      <c r="R35" s="313">
        <v>61</v>
      </c>
      <c r="S35" s="313">
        <v>61</v>
      </c>
      <c r="T35" s="259"/>
      <c r="U35" s="263"/>
      <c r="V35" s="313"/>
      <c r="W35" s="313"/>
    </row>
    <row r="36" spans="1:23" ht="14.25">
      <c r="A36" s="270">
        <v>71</v>
      </c>
      <c r="B36" s="266">
        <f t="shared" si="0"/>
        <v>14.200000000000001</v>
      </c>
      <c r="C36" s="266">
        <f t="shared" si="1"/>
        <v>21.3</v>
      </c>
      <c r="D36" s="267">
        <f t="shared" si="2"/>
        <v>35.5</v>
      </c>
      <c r="E36" s="267"/>
      <c r="F36" s="254" t="s">
        <v>159</v>
      </c>
      <c r="G36" s="254"/>
      <c r="H36" s="262" t="s">
        <v>199</v>
      </c>
      <c r="I36" s="263" t="s">
        <v>211</v>
      </c>
      <c r="J36" s="259"/>
      <c r="K36" s="259"/>
      <c r="L36" s="259"/>
      <c r="M36" s="308" t="s">
        <v>763</v>
      </c>
      <c r="N36" s="275"/>
      <c r="Q36" s="242" t="s">
        <v>678</v>
      </c>
      <c r="R36" s="313">
        <v>76</v>
      </c>
      <c r="S36" s="313">
        <v>76</v>
      </c>
      <c r="T36" s="259"/>
      <c r="U36" s="242"/>
      <c r="V36" s="313"/>
      <c r="W36" s="313"/>
    </row>
    <row r="37" spans="1:23" ht="14.25">
      <c r="A37" s="270">
        <v>72</v>
      </c>
      <c r="B37" s="266">
        <f t="shared" si="0"/>
        <v>14.4</v>
      </c>
      <c r="C37" s="266">
        <f t="shared" si="1"/>
        <v>21.599999999999998</v>
      </c>
      <c r="D37" s="267">
        <f t="shared" si="2"/>
        <v>36</v>
      </c>
      <c r="E37" s="267"/>
      <c r="F37" s="254" t="s">
        <v>160</v>
      </c>
      <c r="G37" s="254"/>
      <c r="H37" s="262" t="s">
        <v>199</v>
      </c>
      <c r="I37" s="263" t="s">
        <v>212</v>
      </c>
      <c r="J37" s="259"/>
      <c r="K37" s="259"/>
      <c r="L37" s="259"/>
      <c r="M37" s="274" t="s">
        <v>639</v>
      </c>
      <c r="N37" s="275"/>
      <c r="Q37" s="263" t="s">
        <v>201</v>
      </c>
      <c r="R37" s="313">
        <v>56</v>
      </c>
      <c r="S37" s="313">
        <v>56</v>
      </c>
      <c r="T37" s="259"/>
      <c r="U37" s="263"/>
      <c r="V37" s="313"/>
      <c r="W37" s="313"/>
    </row>
    <row r="38" spans="1:23" ht="14.25">
      <c r="A38" s="270">
        <v>73</v>
      </c>
      <c r="B38" s="266">
        <f t="shared" si="0"/>
        <v>14.600000000000001</v>
      </c>
      <c r="C38" s="266">
        <f t="shared" si="1"/>
        <v>21.9</v>
      </c>
      <c r="D38" s="267">
        <f t="shared" si="2"/>
        <v>36.5</v>
      </c>
      <c r="E38" s="267"/>
      <c r="F38" s="254" t="s">
        <v>161</v>
      </c>
      <c r="G38" s="254"/>
      <c r="H38" s="262" t="s">
        <v>199</v>
      </c>
      <c r="I38" s="263" t="s">
        <v>213</v>
      </c>
      <c r="J38" s="259"/>
      <c r="K38" s="259"/>
      <c r="L38" s="259"/>
      <c r="M38" s="274" t="s">
        <v>640</v>
      </c>
      <c r="N38" s="275"/>
      <c r="Q38" s="263" t="s">
        <v>329</v>
      </c>
      <c r="R38" s="313">
        <v>56</v>
      </c>
      <c r="S38" s="313">
        <v>56</v>
      </c>
      <c r="T38" s="259"/>
      <c r="U38" s="263"/>
      <c r="V38" s="313"/>
      <c r="W38" s="313"/>
    </row>
    <row r="39" spans="1:23" ht="14.25">
      <c r="A39" s="265">
        <v>74</v>
      </c>
      <c r="B39" s="266">
        <f t="shared" si="0"/>
        <v>14.8</v>
      </c>
      <c r="C39" s="266">
        <f t="shared" si="1"/>
        <v>22.2</v>
      </c>
      <c r="D39" s="267">
        <f t="shared" si="2"/>
        <v>37</v>
      </c>
      <c r="E39" s="267"/>
      <c r="F39" s="254" t="s">
        <v>162</v>
      </c>
      <c r="G39" s="254"/>
      <c r="H39" s="262" t="s">
        <v>199</v>
      </c>
      <c r="I39" s="263" t="s">
        <v>214</v>
      </c>
      <c r="J39" s="259"/>
      <c r="K39" s="259"/>
      <c r="L39" s="259"/>
      <c r="M39" s="274" t="s">
        <v>641</v>
      </c>
      <c r="N39" s="275"/>
      <c r="Q39" s="269" t="s">
        <v>660</v>
      </c>
      <c r="R39" s="313">
        <v>102</v>
      </c>
      <c r="S39" s="313">
        <v>102</v>
      </c>
      <c r="T39" s="259"/>
      <c r="U39" s="269"/>
      <c r="V39" s="313"/>
      <c r="W39" s="313"/>
    </row>
    <row r="40" spans="1:23" ht="14.25">
      <c r="A40" s="265">
        <v>75</v>
      </c>
      <c r="B40" s="266">
        <f t="shared" si="0"/>
        <v>15</v>
      </c>
      <c r="C40" s="266">
        <f t="shared" si="1"/>
        <v>22.5</v>
      </c>
      <c r="D40" s="267">
        <f t="shared" si="2"/>
        <v>37.5</v>
      </c>
      <c r="E40" s="267"/>
      <c r="F40" s="254" t="s">
        <v>163</v>
      </c>
      <c r="G40" s="254"/>
      <c r="H40" s="262" t="s">
        <v>199</v>
      </c>
      <c r="I40" s="263" t="s">
        <v>215</v>
      </c>
      <c r="J40" s="259"/>
      <c r="K40" s="259"/>
      <c r="L40" s="259"/>
      <c r="M40" s="274" t="s">
        <v>642</v>
      </c>
      <c r="N40" s="275"/>
      <c r="Q40" s="263" t="s">
        <v>515</v>
      </c>
      <c r="R40" s="313">
        <v>51</v>
      </c>
      <c r="S40" s="313">
        <v>51</v>
      </c>
      <c r="T40" s="259"/>
      <c r="U40" s="263"/>
      <c r="V40" s="313"/>
      <c r="W40" s="313"/>
    </row>
    <row r="41" spans="1:23" ht="14.25">
      <c r="A41" s="265">
        <v>76</v>
      </c>
      <c r="B41" s="266">
        <f t="shared" si="0"/>
        <v>15.200000000000001</v>
      </c>
      <c r="C41" s="266">
        <f t="shared" si="1"/>
        <v>22.8</v>
      </c>
      <c r="D41" s="267">
        <f t="shared" si="2"/>
        <v>38</v>
      </c>
      <c r="E41" s="267"/>
      <c r="F41" s="254" t="s">
        <v>164</v>
      </c>
      <c r="G41" s="254"/>
      <c r="H41" s="262" t="s">
        <v>199</v>
      </c>
      <c r="I41" s="263" t="s">
        <v>216</v>
      </c>
      <c r="J41" s="259"/>
      <c r="K41" s="259"/>
      <c r="L41" s="259"/>
      <c r="M41" s="274" t="s">
        <v>643</v>
      </c>
      <c r="N41" s="275"/>
      <c r="Q41" s="263" t="s">
        <v>471</v>
      </c>
      <c r="R41" s="313">
        <v>51</v>
      </c>
      <c r="S41" s="313">
        <v>51</v>
      </c>
      <c r="T41" s="259"/>
      <c r="U41" s="263"/>
      <c r="V41" s="313"/>
      <c r="W41" s="313"/>
    </row>
    <row r="42" spans="1:23" ht="14.25">
      <c r="A42" s="265">
        <v>78</v>
      </c>
      <c r="B42" s="266">
        <f t="shared" si="0"/>
        <v>15.600000000000001</v>
      </c>
      <c r="C42" s="266">
        <f t="shared" si="1"/>
        <v>23.4</v>
      </c>
      <c r="D42" s="267">
        <f t="shared" si="2"/>
        <v>39</v>
      </c>
      <c r="E42" s="267"/>
      <c r="F42" s="254" t="s">
        <v>165</v>
      </c>
      <c r="G42" s="254"/>
      <c r="H42" s="262" t="s">
        <v>199</v>
      </c>
      <c r="I42" s="263" t="s">
        <v>217</v>
      </c>
      <c r="J42" s="259"/>
      <c r="K42" s="259"/>
      <c r="L42" s="259"/>
      <c r="M42" s="274" t="s">
        <v>644</v>
      </c>
      <c r="N42" s="275"/>
      <c r="Q42" s="263" t="s">
        <v>413</v>
      </c>
      <c r="R42" s="313">
        <v>56</v>
      </c>
      <c r="S42" s="313">
        <v>56</v>
      </c>
      <c r="T42" s="259"/>
      <c r="U42" s="263"/>
      <c r="V42" s="313"/>
      <c r="W42" s="313"/>
    </row>
    <row r="43" spans="1:23" ht="14.25">
      <c r="A43" s="270">
        <v>79</v>
      </c>
      <c r="B43" s="266">
        <f t="shared" si="0"/>
        <v>15.8</v>
      </c>
      <c r="C43" s="266">
        <f t="shared" si="1"/>
        <v>23.7</v>
      </c>
      <c r="D43" s="267">
        <f t="shared" si="2"/>
        <v>39.5</v>
      </c>
      <c r="E43" s="267"/>
      <c r="F43" s="254" t="s">
        <v>166</v>
      </c>
      <c r="G43" s="254"/>
      <c r="H43" s="262" t="s">
        <v>199</v>
      </c>
      <c r="I43" s="263" t="s">
        <v>218</v>
      </c>
      <c r="J43" s="259"/>
      <c r="K43" s="259"/>
      <c r="L43" s="259"/>
      <c r="M43" s="274" t="s">
        <v>645</v>
      </c>
      <c r="N43" s="275"/>
      <c r="O43" s="275"/>
      <c r="P43" s="275"/>
      <c r="Q43" s="263" t="s">
        <v>472</v>
      </c>
      <c r="R43" s="313">
        <v>61</v>
      </c>
      <c r="S43" s="313">
        <v>61</v>
      </c>
      <c r="T43" s="259"/>
      <c r="U43" s="263"/>
      <c r="V43" s="313"/>
      <c r="W43" s="313"/>
    </row>
    <row r="44" spans="1:23" ht="25.5">
      <c r="A44" s="270">
        <v>80</v>
      </c>
      <c r="B44" s="266">
        <f t="shared" si="0"/>
        <v>16</v>
      </c>
      <c r="C44" s="266">
        <f t="shared" si="1"/>
        <v>24</v>
      </c>
      <c r="D44" s="267">
        <f t="shared" si="2"/>
        <v>40</v>
      </c>
      <c r="E44" s="267"/>
      <c r="F44" s="254" t="s">
        <v>167</v>
      </c>
      <c r="G44" s="254"/>
      <c r="H44" s="262" t="s">
        <v>199</v>
      </c>
      <c r="I44" s="263" t="s">
        <v>219</v>
      </c>
      <c r="J44" s="259"/>
      <c r="K44" s="259"/>
      <c r="L44" s="259"/>
      <c r="M44" s="274" t="s">
        <v>646</v>
      </c>
      <c r="N44" s="275"/>
      <c r="Q44" s="258" t="s">
        <v>745</v>
      </c>
      <c r="R44" s="313">
        <v>56</v>
      </c>
      <c r="S44" s="313">
        <v>56</v>
      </c>
      <c r="T44" s="259"/>
      <c r="U44" s="258"/>
      <c r="V44" s="313"/>
      <c r="W44" s="313"/>
    </row>
    <row r="45" spans="1:23" ht="14.25">
      <c r="A45" s="270">
        <v>81</v>
      </c>
      <c r="B45" s="266">
        <f t="shared" si="0"/>
        <v>16.2</v>
      </c>
      <c r="C45" s="266">
        <f t="shared" si="1"/>
        <v>24.3</v>
      </c>
      <c r="D45" s="267">
        <f t="shared" si="2"/>
        <v>40.5</v>
      </c>
      <c r="E45" s="267"/>
      <c r="F45" s="254" t="s">
        <v>168</v>
      </c>
      <c r="G45" s="254"/>
      <c r="H45" s="262" t="s">
        <v>199</v>
      </c>
      <c r="I45" s="263" t="s">
        <v>220</v>
      </c>
      <c r="J45" s="259"/>
      <c r="K45" s="259"/>
      <c r="L45" s="259"/>
      <c r="M45" s="274" t="s">
        <v>647</v>
      </c>
      <c r="N45" s="275"/>
      <c r="O45" s="275"/>
      <c r="P45" s="275"/>
      <c r="Q45" s="242" t="s">
        <v>679</v>
      </c>
      <c r="R45" s="313">
        <v>70</v>
      </c>
      <c r="S45" s="313">
        <v>70</v>
      </c>
      <c r="T45" s="259"/>
      <c r="U45" s="263"/>
      <c r="V45" s="313"/>
      <c r="W45" s="313"/>
    </row>
    <row r="46" spans="1:23" ht="14.25">
      <c r="A46" s="270">
        <v>82</v>
      </c>
      <c r="B46" s="266">
        <f t="shared" si="0"/>
        <v>16.400000000000002</v>
      </c>
      <c r="C46" s="266">
        <f t="shared" si="1"/>
        <v>24.599999999999998</v>
      </c>
      <c r="D46" s="267">
        <f t="shared" si="2"/>
        <v>41</v>
      </c>
      <c r="E46" s="267"/>
      <c r="F46" s="254" t="s">
        <v>169</v>
      </c>
      <c r="G46" s="254"/>
      <c r="H46" s="262" t="s">
        <v>199</v>
      </c>
      <c r="I46" s="263" t="s">
        <v>221</v>
      </c>
      <c r="J46" s="259"/>
      <c r="K46" s="259"/>
      <c r="L46" s="259"/>
      <c r="M46" s="274" t="s">
        <v>648</v>
      </c>
      <c r="N46" s="275"/>
      <c r="Q46" s="242" t="s">
        <v>680</v>
      </c>
      <c r="R46" s="313">
        <v>50</v>
      </c>
      <c r="S46" s="313">
        <v>50</v>
      </c>
      <c r="T46" s="259"/>
      <c r="U46" s="242"/>
      <c r="V46" s="313"/>
      <c r="W46" s="313"/>
    </row>
    <row r="47" spans="1:23" ht="14.25">
      <c r="A47" s="265">
        <v>83</v>
      </c>
      <c r="B47" s="266">
        <f t="shared" si="0"/>
        <v>16.6</v>
      </c>
      <c r="C47" s="266">
        <f t="shared" si="1"/>
        <v>24.9</v>
      </c>
      <c r="D47" s="267">
        <f t="shared" si="2"/>
        <v>41.5</v>
      </c>
      <c r="E47" s="267"/>
      <c r="F47" s="254" t="s">
        <v>170</v>
      </c>
      <c r="G47" s="254"/>
      <c r="H47" s="262" t="s">
        <v>199</v>
      </c>
      <c r="I47" s="263" t="s">
        <v>222</v>
      </c>
      <c r="J47" s="259"/>
      <c r="K47" s="259"/>
      <c r="L47" s="259"/>
      <c r="M47" s="274" t="s">
        <v>649</v>
      </c>
      <c r="N47" s="275"/>
      <c r="O47" s="275"/>
      <c r="P47" s="275"/>
      <c r="Q47" s="263" t="s">
        <v>396</v>
      </c>
      <c r="R47" s="313">
        <v>61</v>
      </c>
      <c r="S47" s="313">
        <v>61</v>
      </c>
      <c r="T47" s="259"/>
      <c r="U47" s="242"/>
      <c r="V47" s="313"/>
      <c r="W47" s="313"/>
    </row>
    <row r="48" spans="1:23" ht="14.25">
      <c r="A48" s="270">
        <v>84</v>
      </c>
      <c r="B48" s="266">
        <f t="shared" si="0"/>
        <v>16.8</v>
      </c>
      <c r="C48" s="266">
        <f t="shared" si="1"/>
        <v>25.2</v>
      </c>
      <c r="D48" s="267">
        <f t="shared" si="2"/>
        <v>42</v>
      </c>
      <c r="E48" s="267"/>
      <c r="F48" s="254" t="s">
        <v>171</v>
      </c>
      <c r="G48" s="254"/>
      <c r="H48" s="262" t="s">
        <v>199</v>
      </c>
      <c r="I48" s="263" t="s">
        <v>223</v>
      </c>
      <c r="J48" s="259"/>
      <c r="K48" s="259"/>
      <c r="L48" s="259"/>
      <c r="M48" s="274" t="s">
        <v>650</v>
      </c>
      <c r="N48" s="275"/>
      <c r="Q48" s="263" t="s">
        <v>429</v>
      </c>
      <c r="R48" s="313">
        <v>46</v>
      </c>
      <c r="S48" s="313">
        <v>46</v>
      </c>
      <c r="T48" s="259"/>
      <c r="U48" s="263"/>
      <c r="V48" s="313"/>
      <c r="W48" s="313"/>
    </row>
    <row r="49" spans="1:23" ht="14.25">
      <c r="A49" s="265">
        <v>85</v>
      </c>
      <c r="B49" s="266">
        <f t="shared" si="0"/>
        <v>17</v>
      </c>
      <c r="C49" s="266">
        <f t="shared" si="1"/>
        <v>25.5</v>
      </c>
      <c r="D49" s="267">
        <f t="shared" si="2"/>
        <v>42.5</v>
      </c>
      <c r="E49" s="267"/>
      <c r="F49" s="254" t="s">
        <v>172</v>
      </c>
      <c r="G49" s="254"/>
      <c r="H49" s="262" t="s">
        <v>199</v>
      </c>
      <c r="I49" s="263" t="s">
        <v>224</v>
      </c>
      <c r="J49" s="259"/>
      <c r="K49" s="259"/>
      <c r="L49" s="259"/>
      <c r="M49" s="274" t="s">
        <v>651</v>
      </c>
      <c r="N49" s="275"/>
      <c r="Q49" s="263" t="s">
        <v>183</v>
      </c>
      <c r="R49" s="313">
        <v>56</v>
      </c>
      <c r="S49" s="313">
        <v>56</v>
      </c>
      <c r="T49" s="259"/>
      <c r="U49" s="263"/>
      <c r="V49" s="313"/>
      <c r="W49" s="313"/>
    </row>
    <row r="50" spans="1:23" ht="14.25">
      <c r="A50" s="270">
        <v>86</v>
      </c>
      <c r="B50" s="266">
        <f t="shared" si="0"/>
        <v>17.2</v>
      </c>
      <c r="C50" s="266">
        <f t="shared" si="1"/>
        <v>25.8</v>
      </c>
      <c r="D50" s="267">
        <f t="shared" si="2"/>
        <v>43</v>
      </c>
      <c r="E50" s="267"/>
      <c r="F50" s="254" t="s">
        <v>173</v>
      </c>
      <c r="G50" s="254"/>
      <c r="H50" s="262" t="s">
        <v>199</v>
      </c>
      <c r="I50" s="263" t="s">
        <v>225</v>
      </c>
      <c r="J50" s="259"/>
      <c r="K50" s="259"/>
      <c r="L50" s="259"/>
      <c r="M50" s="274" t="s">
        <v>652</v>
      </c>
      <c r="N50" s="275"/>
      <c r="O50" s="275"/>
      <c r="P50" s="275"/>
      <c r="Q50" s="263" t="s">
        <v>541</v>
      </c>
      <c r="R50" s="313">
        <v>46</v>
      </c>
      <c r="S50" s="313">
        <v>46</v>
      </c>
      <c r="T50" s="259"/>
      <c r="U50" s="263"/>
      <c r="V50" s="313"/>
      <c r="W50" s="313"/>
    </row>
    <row r="51" spans="1:23" ht="25.5">
      <c r="A51" s="271">
        <v>87</v>
      </c>
      <c r="B51" s="266">
        <f t="shared" si="0"/>
        <v>17.400000000000002</v>
      </c>
      <c r="C51" s="266">
        <f t="shared" si="1"/>
        <v>26.099999999999998</v>
      </c>
      <c r="D51" s="267">
        <f t="shared" si="2"/>
        <v>43.5</v>
      </c>
      <c r="E51" s="267"/>
      <c r="F51" s="254" t="s">
        <v>174</v>
      </c>
      <c r="G51" s="254"/>
      <c r="H51" s="262" t="s">
        <v>199</v>
      </c>
      <c r="I51" s="263" t="s">
        <v>226</v>
      </c>
      <c r="J51" s="259"/>
      <c r="K51" s="259"/>
      <c r="L51" s="259"/>
      <c r="M51" s="274" t="s">
        <v>653</v>
      </c>
      <c r="N51" s="275"/>
      <c r="O51" s="275"/>
      <c r="P51" s="275"/>
      <c r="Q51" s="263" t="s">
        <v>309</v>
      </c>
      <c r="R51" s="313">
        <v>56</v>
      </c>
      <c r="S51" s="313">
        <v>56</v>
      </c>
      <c r="T51" s="259"/>
      <c r="U51" s="263"/>
      <c r="V51" s="313"/>
      <c r="W51" s="313"/>
    </row>
    <row r="52" spans="1:23" ht="14.25">
      <c r="A52" s="270">
        <v>89</v>
      </c>
      <c r="B52" s="266">
        <f t="shared" si="0"/>
        <v>17.8</v>
      </c>
      <c r="C52" s="266">
        <f t="shared" si="1"/>
        <v>26.7</v>
      </c>
      <c r="D52" s="267">
        <f t="shared" si="2"/>
        <v>44.5</v>
      </c>
      <c r="E52" s="267"/>
      <c r="F52" s="254" t="s">
        <v>175</v>
      </c>
      <c r="G52" s="254"/>
      <c r="H52" s="262" t="s">
        <v>199</v>
      </c>
      <c r="I52" s="263" t="s">
        <v>227</v>
      </c>
      <c r="J52" s="259"/>
      <c r="K52" s="259"/>
      <c r="L52" s="259"/>
      <c r="M52" s="274" t="s">
        <v>654</v>
      </c>
      <c r="N52" s="275"/>
      <c r="Q52" s="258" t="s">
        <v>749</v>
      </c>
      <c r="R52" s="313">
        <v>71</v>
      </c>
      <c r="S52" s="313">
        <v>71</v>
      </c>
      <c r="T52" s="259"/>
      <c r="U52" s="263"/>
      <c r="V52" s="313"/>
      <c r="W52" s="313"/>
    </row>
    <row r="53" spans="1:23" ht="14.25">
      <c r="A53" s="270">
        <v>90</v>
      </c>
      <c r="B53" s="266">
        <f t="shared" si="0"/>
        <v>18</v>
      </c>
      <c r="C53" s="266">
        <f t="shared" si="1"/>
        <v>27</v>
      </c>
      <c r="D53" s="267">
        <f t="shared" si="2"/>
        <v>45</v>
      </c>
      <c r="E53" s="267"/>
      <c r="F53" s="254" t="s">
        <v>176</v>
      </c>
      <c r="G53" s="254"/>
      <c r="H53" s="262" t="s">
        <v>199</v>
      </c>
      <c r="I53" s="263" t="s">
        <v>228</v>
      </c>
      <c r="J53" s="259"/>
      <c r="K53" s="259"/>
      <c r="L53" s="259"/>
      <c r="M53" s="274" t="s">
        <v>655</v>
      </c>
      <c r="N53" s="275"/>
      <c r="Q53" s="263" t="s">
        <v>298</v>
      </c>
      <c r="R53" s="313">
        <v>46</v>
      </c>
      <c r="S53" s="313">
        <v>46</v>
      </c>
      <c r="T53" s="259"/>
      <c r="U53" s="258"/>
      <c r="V53" s="313"/>
      <c r="W53" s="313"/>
    </row>
    <row r="54" spans="1:23" ht="14.25">
      <c r="A54" s="265">
        <v>92</v>
      </c>
      <c r="B54" s="266">
        <f t="shared" si="0"/>
        <v>18.400000000000002</v>
      </c>
      <c r="C54" s="266">
        <f t="shared" si="1"/>
        <v>27.599999999999998</v>
      </c>
      <c r="D54" s="267">
        <f t="shared" si="2"/>
        <v>46</v>
      </c>
      <c r="E54" s="267"/>
      <c r="H54" s="262" t="s">
        <v>199</v>
      </c>
      <c r="I54" s="263" t="s">
        <v>229</v>
      </c>
      <c r="J54" s="259"/>
      <c r="K54" s="259"/>
      <c r="L54" s="259"/>
      <c r="M54" s="274" t="s">
        <v>656</v>
      </c>
      <c r="N54" s="275"/>
      <c r="Q54" s="258" t="s">
        <v>752</v>
      </c>
      <c r="R54" s="313">
        <v>51</v>
      </c>
      <c r="S54" s="313">
        <v>51</v>
      </c>
      <c r="T54" s="259"/>
      <c r="U54" s="263"/>
      <c r="V54" s="313"/>
      <c r="W54" s="313"/>
    </row>
    <row r="55" spans="1:23" ht="14.25">
      <c r="A55" s="265">
        <v>99</v>
      </c>
      <c r="B55" s="266">
        <f t="shared" si="0"/>
        <v>19.8</v>
      </c>
      <c r="C55" s="266">
        <f t="shared" si="1"/>
        <v>29.7</v>
      </c>
      <c r="D55" s="267">
        <f t="shared" si="2"/>
        <v>49.5</v>
      </c>
      <c r="E55" s="267"/>
      <c r="H55" s="262" t="s">
        <v>199</v>
      </c>
      <c r="I55" s="263" t="s">
        <v>230</v>
      </c>
      <c r="J55" s="259"/>
      <c r="K55" s="259"/>
      <c r="L55" s="259"/>
      <c r="M55" s="274"/>
      <c r="N55" s="275"/>
      <c r="Q55" s="263" t="s">
        <v>297</v>
      </c>
      <c r="R55" s="313">
        <v>61</v>
      </c>
      <c r="S55" s="313">
        <v>61</v>
      </c>
      <c r="T55" s="259"/>
      <c r="U55" s="258"/>
      <c r="V55" s="313"/>
      <c r="W55" s="313"/>
    </row>
    <row r="56" spans="1:23" ht="14.25">
      <c r="A56" s="270">
        <v>100</v>
      </c>
      <c r="B56" s="266">
        <f t="shared" si="0"/>
        <v>20</v>
      </c>
      <c r="C56" s="266">
        <f t="shared" si="1"/>
        <v>30</v>
      </c>
      <c r="D56" s="267">
        <f t="shared" si="2"/>
        <v>50</v>
      </c>
      <c r="E56" s="267"/>
      <c r="H56" s="262" t="s">
        <v>199</v>
      </c>
      <c r="I56" s="263" t="s">
        <v>231</v>
      </c>
      <c r="J56" s="259"/>
      <c r="K56" s="259"/>
      <c r="L56" s="259"/>
      <c r="M56" s="279" t="s">
        <v>658</v>
      </c>
      <c r="N56" s="280"/>
      <c r="Q56" s="263" t="s">
        <v>324</v>
      </c>
      <c r="R56" s="313">
        <v>51</v>
      </c>
      <c r="S56" s="313">
        <v>51</v>
      </c>
      <c r="T56" s="259"/>
      <c r="U56" s="263"/>
      <c r="V56" s="313"/>
      <c r="W56" s="313"/>
    </row>
    <row r="57" spans="1:23" ht="14.25">
      <c r="A57" s="270">
        <v>106</v>
      </c>
      <c r="B57" s="266">
        <f t="shared" si="0"/>
        <v>21.200000000000003</v>
      </c>
      <c r="C57" s="266">
        <f t="shared" si="1"/>
        <v>31.799999999999997</v>
      </c>
      <c r="D57" s="267">
        <f t="shared" si="2"/>
        <v>53</v>
      </c>
      <c r="H57" s="262"/>
      <c r="I57" s="263" t="s">
        <v>587</v>
      </c>
      <c r="J57" s="259"/>
      <c r="K57" s="259"/>
      <c r="L57" s="259"/>
      <c r="M57" s="269" t="s">
        <v>659</v>
      </c>
      <c r="N57" s="309"/>
      <c r="Q57" s="263" t="s">
        <v>350</v>
      </c>
      <c r="R57" s="313">
        <v>71</v>
      </c>
      <c r="S57" s="313">
        <v>71</v>
      </c>
      <c r="T57" s="259"/>
      <c r="U57" s="263"/>
      <c r="V57" s="313"/>
      <c r="W57" s="313"/>
    </row>
    <row r="58" spans="8:23" ht="14.25">
      <c r="H58" s="262" t="s">
        <v>232</v>
      </c>
      <c r="I58" s="263" t="s">
        <v>233</v>
      </c>
      <c r="J58" s="259"/>
      <c r="K58" s="259"/>
      <c r="L58" s="259"/>
      <c r="M58" s="269" t="s">
        <v>660</v>
      </c>
      <c r="N58" s="309"/>
      <c r="Q58" s="263" t="s">
        <v>234</v>
      </c>
      <c r="R58" s="313">
        <v>61</v>
      </c>
      <c r="S58" s="313">
        <v>61</v>
      </c>
      <c r="T58" s="259"/>
      <c r="U58" s="263"/>
      <c r="V58" s="313"/>
      <c r="W58" s="313"/>
    </row>
    <row r="59" spans="8:23" ht="14.25">
      <c r="H59" s="262" t="s">
        <v>232</v>
      </c>
      <c r="I59" s="263" t="s">
        <v>234</v>
      </c>
      <c r="J59" s="259"/>
      <c r="K59" s="259"/>
      <c r="L59" s="259"/>
      <c r="M59" s="269" t="s">
        <v>661</v>
      </c>
      <c r="N59" s="309"/>
      <c r="Q59" s="263" t="s">
        <v>261</v>
      </c>
      <c r="R59" s="313">
        <v>56</v>
      </c>
      <c r="S59" s="313">
        <v>56</v>
      </c>
      <c r="T59" s="259"/>
      <c r="U59" s="263"/>
      <c r="V59" s="313"/>
      <c r="W59" s="313"/>
    </row>
    <row r="60" spans="8:23" ht="14.25">
      <c r="H60" s="262" t="s">
        <v>232</v>
      </c>
      <c r="I60" s="263" t="s">
        <v>235</v>
      </c>
      <c r="J60" s="259"/>
      <c r="K60" s="259"/>
      <c r="L60" s="259"/>
      <c r="M60" s="269" t="s">
        <v>662</v>
      </c>
      <c r="N60" s="309"/>
      <c r="Q60" s="258" t="s">
        <v>746</v>
      </c>
      <c r="R60" s="313">
        <v>51</v>
      </c>
      <c r="S60" s="313">
        <v>51</v>
      </c>
      <c r="T60" s="259"/>
      <c r="U60" s="263"/>
      <c r="V60" s="313"/>
      <c r="W60" s="313"/>
    </row>
    <row r="61" spans="8:23" ht="14.25">
      <c r="H61" s="262" t="s">
        <v>232</v>
      </c>
      <c r="I61" s="263" t="s">
        <v>236</v>
      </c>
      <c r="J61" s="259"/>
      <c r="K61" s="259"/>
      <c r="L61" s="259"/>
      <c r="M61" s="281" t="s">
        <v>663</v>
      </c>
      <c r="N61" s="309"/>
      <c r="Q61" s="263" t="s">
        <v>558</v>
      </c>
      <c r="R61" s="313">
        <v>66</v>
      </c>
      <c r="S61" s="313">
        <v>66</v>
      </c>
      <c r="T61" s="259"/>
      <c r="U61" s="258"/>
      <c r="V61" s="313"/>
      <c r="W61" s="313"/>
    </row>
    <row r="62" spans="8:23" ht="14.25">
      <c r="H62" s="262" t="s">
        <v>232</v>
      </c>
      <c r="I62" s="263" t="s">
        <v>237</v>
      </c>
      <c r="J62" s="259"/>
      <c r="K62" s="259"/>
      <c r="L62" s="259"/>
      <c r="M62" s="307" t="s">
        <v>764</v>
      </c>
      <c r="N62" s="309"/>
      <c r="Q62" s="263" t="s">
        <v>506</v>
      </c>
      <c r="R62" s="313">
        <v>56</v>
      </c>
      <c r="S62" s="313">
        <v>56</v>
      </c>
      <c r="T62" s="259"/>
      <c r="U62" s="263"/>
      <c r="V62" s="313"/>
      <c r="W62" s="313"/>
    </row>
    <row r="63" spans="8:23" ht="14.25">
      <c r="H63" s="262" t="s">
        <v>232</v>
      </c>
      <c r="I63" s="263" t="s">
        <v>238</v>
      </c>
      <c r="J63" s="259"/>
      <c r="K63" s="259"/>
      <c r="L63" s="259"/>
      <c r="M63" s="269" t="s">
        <v>664</v>
      </c>
      <c r="N63" s="309"/>
      <c r="Q63" s="263" t="s">
        <v>249</v>
      </c>
      <c r="R63" s="313">
        <v>71</v>
      </c>
      <c r="S63" s="313">
        <v>71</v>
      </c>
      <c r="T63" s="259"/>
      <c r="U63" s="263"/>
      <c r="V63" s="313"/>
      <c r="W63" s="313"/>
    </row>
    <row r="64" spans="8:23" ht="14.25">
      <c r="H64" s="262" t="s">
        <v>232</v>
      </c>
      <c r="I64" s="263" t="s">
        <v>239</v>
      </c>
      <c r="J64" s="259"/>
      <c r="K64" s="259"/>
      <c r="L64" s="259"/>
      <c r="M64" s="307" t="s">
        <v>765</v>
      </c>
      <c r="N64" s="309"/>
      <c r="Q64" s="263" t="s">
        <v>573</v>
      </c>
      <c r="R64" s="313">
        <v>56</v>
      </c>
      <c r="S64" s="313">
        <v>56</v>
      </c>
      <c r="T64" s="259"/>
      <c r="U64" s="263"/>
      <c r="V64" s="313"/>
      <c r="W64" s="313"/>
    </row>
    <row r="65" spans="8:23" ht="14.25">
      <c r="H65" s="262" t="s">
        <v>232</v>
      </c>
      <c r="I65" s="263" t="s">
        <v>240</v>
      </c>
      <c r="J65" s="259"/>
      <c r="K65" s="259"/>
      <c r="L65" s="259"/>
      <c r="M65" s="269" t="s">
        <v>665</v>
      </c>
      <c r="N65" s="309"/>
      <c r="Q65" s="263" t="s">
        <v>479</v>
      </c>
      <c r="R65" s="313">
        <v>71</v>
      </c>
      <c r="S65" s="313">
        <v>71</v>
      </c>
      <c r="T65" s="259"/>
      <c r="U65" s="263"/>
      <c r="V65" s="313"/>
      <c r="W65" s="313"/>
    </row>
    <row r="66" spans="8:23" ht="14.25">
      <c r="H66" s="262" t="s">
        <v>232</v>
      </c>
      <c r="I66" s="263" t="s">
        <v>241</v>
      </c>
      <c r="J66" s="259"/>
      <c r="K66" s="259"/>
      <c r="L66" s="259"/>
      <c r="M66" s="269" t="s">
        <v>666</v>
      </c>
      <c r="N66" s="309"/>
      <c r="Q66" s="263" t="s">
        <v>430</v>
      </c>
      <c r="R66" s="313">
        <v>56</v>
      </c>
      <c r="S66" s="313">
        <v>56</v>
      </c>
      <c r="T66" s="259"/>
      <c r="U66" s="263"/>
      <c r="V66" s="313"/>
      <c r="W66" s="313"/>
    </row>
    <row r="67" spans="8:23" ht="25.5">
      <c r="H67" s="262" t="s">
        <v>232</v>
      </c>
      <c r="I67" s="263" t="s">
        <v>242</v>
      </c>
      <c r="J67" s="259"/>
      <c r="K67" s="259"/>
      <c r="L67" s="259"/>
      <c r="M67" s="269" t="s">
        <v>667</v>
      </c>
      <c r="N67" s="309"/>
      <c r="Q67" s="263" t="s">
        <v>535</v>
      </c>
      <c r="R67" s="313">
        <v>66</v>
      </c>
      <c r="S67" s="313">
        <v>66</v>
      </c>
      <c r="T67" s="259"/>
      <c r="U67" s="263"/>
      <c r="V67" s="313"/>
      <c r="W67" s="313"/>
    </row>
    <row r="68" spans="8:23" ht="14.25">
      <c r="H68" s="262" t="s">
        <v>232</v>
      </c>
      <c r="I68" s="263" t="s">
        <v>243</v>
      </c>
      <c r="J68" s="259"/>
      <c r="K68" s="259"/>
      <c r="L68" s="259"/>
      <c r="M68" s="269" t="s">
        <v>668</v>
      </c>
      <c r="N68" s="309"/>
      <c r="Q68" s="263" t="s">
        <v>351</v>
      </c>
      <c r="R68" s="313">
        <v>71</v>
      </c>
      <c r="S68" s="313">
        <v>71</v>
      </c>
      <c r="T68" s="259"/>
      <c r="U68" s="263"/>
      <c r="V68" s="313"/>
      <c r="W68" s="313"/>
    </row>
    <row r="69" spans="8:23" ht="14.25">
      <c r="H69" s="262" t="s">
        <v>232</v>
      </c>
      <c r="I69" s="263" t="s">
        <v>244</v>
      </c>
      <c r="J69" s="259"/>
      <c r="K69" s="259"/>
      <c r="L69" s="259"/>
      <c r="M69" s="269" t="s">
        <v>669</v>
      </c>
      <c r="N69" s="309"/>
      <c r="Q69" s="263" t="s">
        <v>397</v>
      </c>
      <c r="R69" s="313">
        <v>51</v>
      </c>
      <c r="S69" s="313">
        <v>51</v>
      </c>
      <c r="T69" s="259"/>
      <c r="U69" s="263"/>
      <c r="V69" s="313"/>
      <c r="W69" s="313"/>
    </row>
    <row r="70" spans="8:28" ht="15">
      <c r="H70" s="262" t="s">
        <v>232</v>
      </c>
      <c r="I70" s="263" t="s">
        <v>245</v>
      </c>
      <c r="J70" s="259"/>
      <c r="K70" s="259"/>
      <c r="L70" s="259"/>
      <c r="O70" s="241"/>
      <c r="P70" s="241"/>
      <c r="Q70" s="274" t="s">
        <v>630</v>
      </c>
      <c r="R70" s="313">
        <v>90</v>
      </c>
      <c r="S70" s="313">
        <v>90</v>
      </c>
      <c r="T70" s="259"/>
      <c r="U70" s="263"/>
      <c r="V70" s="313"/>
      <c r="W70" s="313"/>
      <c r="X70" s="283"/>
      <c r="Y70" s="282"/>
      <c r="Z70" s="284"/>
      <c r="AA70" s="285"/>
      <c r="AB70" s="286"/>
    </row>
    <row r="71" spans="8:28" ht="15">
      <c r="H71" s="262" t="s">
        <v>232</v>
      </c>
      <c r="I71" s="263" t="s">
        <v>246</v>
      </c>
      <c r="J71" s="259"/>
      <c r="K71" s="259"/>
      <c r="L71" s="259"/>
      <c r="O71" s="283"/>
      <c r="P71" s="283"/>
      <c r="Q71" s="263" t="s">
        <v>341</v>
      </c>
      <c r="R71" s="313">
        <v>61</v>
      </c>
      <c r="S71" s="313">
        <v>61</v>
      </c>
      <c r="T71" s="259"/>
      <c r="U71" s="263"/>
      <c r="V71" s="313"/>
      <c r="W71" s="313"/>
      <c r="X71" s="283"/>
      <c r="Y71" s="282"/>
      <c r="Z71" s="284"/>
      <c r="AA71" s="285"/>
      <c r="AB71" s="286"/>
    </row>
    <row r="72" spans="8:28" ht="15">
      <c r="H72" s="262" t="s">
        <v>232</v>
      </c>
      <c r="I72" s="263" t="s">
        <v>247</v>
      </c>
      <c r="J72" s="259"/>
      <c r="K72" s="259"/>
      <c r="L72" s="259"/>
      <c r="M72" s="250" t="s">
        <v>736</v>
      </c>
      <c r="O72" s="241"/>
      <c r="P72" s="241"/>
      <c r="Q72" s="250" t="s">
        <v>779</v>
      </c>
      <c r="R72" s="313">
        <v>95</v>
      </c>
      <c r="S72" s="313">
        <v>95</v>
      </c>
      <c r="T72" s="259"/>
      <c r="U72" s="274"/>
      <c r="V72" s="313"/>
      <c r="W72" s="313"/>
      <c r="X72" s="283"/>
      <c r="Y72" s="282"/>
      <c r="Z72" s="284"/>
      <c r="AA72" s="285"/>
      <c r="AB72" s="286"/>
    </row>
    <row r="73" spans="8:28" ht="15">
      <c r="H73" s="262"/>
      <c r="I73" s="263" t="s">
        <v>587</v>
      </c>
      <c r="J73" s="259"/>
      <c r="K73" s="259"/>
      <c r="L73" s="259"/>
      <c r="M73" s="242" t="s">
        <v>676</v>
      </c>
      <c r="N73" s="283"/>
      <c r="O73" s="241"/>
      <c r="P73" s="241"/>
      <c r="Q73" s="263" t="s">
        <v>456</v>
      </c>
      <c r="R73" s="313">
        <v>51</v>
      </c>
      <c r="S73" s="313">
        <v>51</v>
      </c>
      <c r="T73" s="259"/>
      <c r="U73" s="263"/>
      <c r="V73" s="313"/>
      <c r="W73" s="313"/>
      <c r="X73" s="283"/>
      <c r="Y73" s="282"/>
      <c r="Z73" s="284"/>
      <c r="AA73" s="285"/>
      <c r="AB73" s="286"/>
    </row>
    <row r="74" spans="8:28" ht="15">
      <c r="H74" s="262" t="s">
        <v>248</v>
      </c>
      <c r="I74" s="263" t="s">
        <v>249</v>
      </c>
      <c r="J74" s="259"/>
      <c r="K74" s="259"/>
      <c r="L74" s="259"/>
      <c r="M74" s="242" t="s">
        <v>677</v>
      </c>
      <c r="N74" s="283"/>
      <c r="O74" s="241"/>
      <c r="P74" s="241"/>
      <c r="Q74" s="269" t="s">
        <v>661</v>
      </c>
      <c r="R74" s="313">
        <v>102</v>
      </c>
      <c r="S74" s="313">
        <v>102</v>
      </c>
      <c r="T74" s="259"/>
      <c r="U74" s="250"/>
      <c r="V74" s="313"/>
      <c r="W74" s="313"/>
      <c r="X74" s="283"/>
      <c r="Y74" s="282"/>
      <c r="Z74" s="284"/>
      <c r="AA74" s="285"/>
      <c r="AB74" s="286"/>
    </row>
    <row r="75" spans="8:28" ht="15">
      <c r="H75" s="262" t="s">
        <v>248</v>
      </c>
      <c r="I75" s="263" t="s">
        <v>250</v>
      </c>
      <c r="J75" s="259"/>
      <c r="K75" s="259"/>
      <c r="L75" s="259"/>
      <c r="M75" s="242" t="s">
        <v>678</v>
      </c>
      <c r="N75" s="283"/>
      <c r="O75" s="241"/>
      <c r="P75" s="241"/>
      <c r="Q75" s="263" t="s">
        <v>318</v>
      </c>
      <c r="R75" s="313">
        <v>51</v>
      </c>
      <c r="S75" s="313">
        <v>51</v>
      </c>
      <c r="T75" s="259"/>
      <c r="U75" s="263"/>
      <c r="V75" s="313"/>
      <c r="W75" s="313"/>
      <c r="X75" s="283"/>
      <c r="Y75" s="282"/>
      <c r="Z75" s="284"/>
      <c r="AA75" s="285"/>
      <c r="AB75" s="286"/>
    </row>
    <row r="76" spans="8:28" ht="15">
      <c r="H76" s="262" t="s">
        <v>248</v>
      </c>
      <c r="I76" s="263" t="s">
        <v>251</v>
      </c>
      <c r="J76" s="259"/>
      <c r="K76" s="259"/>
      <c r="L76" s="259"/>
      <c r="M76" s="242" t="s">
        <v>679</v>
      </c>
      <c r="N76" s="283"/>
      <c r="O76" s="283"/>
      <c r="P76" s="283"/>
      <c r="Q76" s="269" t="s">
        <v>662</v>
      </c>
      <c r="R76" s="313">
        <v>46</v>
      </c>
      <c r="S76" s="313">
        <v>46</v>
      </c>
      <c r="T76" s="259"/>
      <c r="U76" s="269"/>
      <c r="V76" s="313"/>
      <c r="W76" s="313"/>
      <c r="X76" s="283"/>
      <c r="Y76" s="282"/>
      <c r="Z76" s="284"/>
      <c r="AA76" s="285"/>
      <c r="AB76" s="286"/>
    </row>
    <row r="77" spans="8:28" ht="15">
      <c r="H77" s="262" t="s">
        <v>248</v>
      </c>
      <c r="I77" s="263" t="s">
        <v>252</v>
      </c>
      <c r="J77" s="259"/>
      <c r="K77" s="259"/>
      <c r="L77" s="259"/>
      <c r="M77" s="242" t="s">
        <v>680</v>
      </c>
      <c r="N77" s="283"/>
      <c r="O77" s="283"/>
      <c r="P77" s="283"/>
      <c r="Q77" s="310" t="s">
        <v>766</v>
      </c>
      <c r="R77" s="313">
        <v>51</v>
      </c>
      <c r="S77" s="313">
        <v>51</v>
      </c>
      <c r="T77" s="259"/>
      <c r="U77" s="263"/>
      <c r="V77" s="313"/>
      <c r="W77" s="313"/>
      <c r="X77" s="283"/>
      <c r="Y77" s="282"/>
      <c r="Z77" s="284"/>
      <c r="AA77" s="285"/>
      <c r="AB77" s="286"/>
    </row>
    <row r="78" spans="8:28" ht="15">
      <c r="H78" s="262" t="s">
        <v>248</v>
      </c>
      <c r="I78" s="263" t="s">
        <v>253</v>
      </c>
      <c r="J78" s="259"/>
      <c r="K78" s="259"/>
      <c r="L78" s="259"/>
      <c r="M78" s="242" t="s">
        <v>681</v>
      </c>
      <c r="N78" s="283"/>
      <c r="O78" s="283"/>
      <c r="P78" s="283"/>
      <c r="Q78" s="263" t="s">
        <v>446</v>
      </c>
      <c r="R78" s="313">
        <v>56</v>
      </c>
      <c r="S78" s="313">
        <v>56</v>
      </c>
      <c r="T78" s="259"/>
      <c r="U78" s="269"/>
      <c r="V78" s="313"/>
      <c r="W78" s="313"/>
      <c r="X78" s="283"/>
      <c r="Y78" s="282"/>
      <c r="Z78" s="284"/>
      <c r="AA78" s="285"/>
      <c r="AB78" s="286"/>
    </row>
    <row r="79" spans="8:28" ht="15">
      <c r="H79" s="262" t="s">
        <v>248</v>
      </c>
      <c r="I79" s="263" t="s">
        <v>254</v>
      </c>
      <c r="J79" s="259"/>
      <c r="K79" s="259"/>
      <c r="L79" s="259"/>
      <c r="M79" s="242" t="s">
        <v>682</v>
      </c>
      <c r="N79" s="283"/>
      <c r="O79" s="241"/>
      <c r="P79" s="241"/>
      <c r="Q79" s="263" t="s">
        <v>608</v>
      </c>
      <c r="R79" s="313">
        <v>56</v>
      </c>
      <c r="S79" s="313">
        <v>56</v>
      </c>
      <c r="T79" s="259"/>
      <c r="U79" s="310"/>
      <c r="V79" s="313"/>
      <c r="W79" s="313"/>
      <c r="X79" s="283"/>
      <c r="Y79" s="282"/>
      <c r="Z79" s="284"/>
      <c r="AA79" s="285"/>
      <c r="AB79" s="286"/>
    </row>
    <row r="80" spans="8:28" ht="15">
      <c r="H80" s="262" t="s">
        <v>248</v>
      </c>
      <c r="I80" s="258" t="s">
        <v>748</v>
      </c>
      <c r="J80" s="259"/>
      <c r="K80" s="259"/>
      <c r="L80" s="259"/>
      <c r="M80" s="242" t="s">
        <v>683</v>
      </c>
      <c r="N80" s="283"/>
      <c r="O80" s="283"/>
      <c r="P80" s="283"/>
      <c r="Q80" s="263" t="s">
        <v>609</v>
      </c>
      <c r="R80" s="313">
        <v>51</v>
      </c>
      <c r="S80" s="313">
        <v>51</v>
      </c>
      <c r="T80" s="259"/>
      <c r="U80" s="263"/>
      <c r="V80" s="313"/>
      <c r="W80" s="313"/>
      <c r="X80" s="283"/>
      <c r="Y80" s="282"/>
      <c r="Z80" s="284"/>
      <c r="AA80" s="285"/>
      <c r="AB80" s="286"/>
    </row>
    <row r="81" spans="8:28" ht="15">
      <c r="H81" s="262"/>
      <c r="I81" s="263" t="s">
        <v>587</v>
      </c>
      <c r="J81" s="259"/>
      <c r="K81" s="259"/>
      <c r="L81" s="259"/>
      <c r="M81" s="242" t="s">
        <v>684</v>
      </c>
      <c r="N81" s="283"/>
      <c r="O81" s="241"/>
      <c r="P81" s="241"/>
      <c r="Q81" s="263" t="s">
        <v>447</v>
      </c>
      <c r="R81" s="313">
        <v>51</v>
      </c>
      <c r="S81" s="313">
        <v>51</v>
      </c>
      <c r="T81" s="259"/>
      <c r="U81" s="263"/>
      <c r="V81" s="313"/>
      <c r="W81" s="313"/>
      <c r="X81" s="283"/>
      <c r="Y81" s="282"/>
      <c r="Z81" s="284"/>
      <c r="AA81" s="285"/>
      <c r="AB81" s="286"/>
    </row>
    <row r="82" spans="8:28" ht="15">
      <c r="H82" s="262" t="s">
        <v>255</v>
      </c>
      <c r="I82" s="263" t="s">
        <v>256</v>
      </c>
      <c r="J82" s="259"/>
      <c r="K82" s="259"/>
      <c r="L82" s="259"/>
      <c r="M82" s="242" t="s">
        <v>685</v>
      </c>
      <c r="N82" s="283"/>
      <c r="O82" s="241"/>
      <c r="P82" s="241"/>
      <c r="Q82" s="263" t="s">
        <v>542</v>
      </c>
      <c r="R82" s="313">
        <v>56</v>
      </c>
      <c r="S82" s="313">
        <v>56</v>
      </c>
      <c r="T82" s="259"/>
      <c r="U82" s="263"/>
      <c r="V82" s="313"/>
      <c r="W82" s="313"/>
      <c r="X82" s="283"/>
      <c r="Y82" s="282"/>
      <c r="Z82" s="284"/>
      <c r="AA82" s="285"/>
      <c r="AB82" s="286"/>
    </row>
    <row r="83" spans="8:28" ht="15">
      <c r="H83" s="262" t="s">
        <v>255</v>
      </c>
      <c r="I83" s="263" t="s">
        <v>257</v>
      </c>
      <c r="J83" s="259"/>
      <c r="K83" s="259"/>
      <c r="L83" s="259"/>
      <c r="M83" s="242" t="s">
        <v>686</v>
      </c>
      <c r="N83" s="283"/>
      <c r="O83" s="283"/>
      <c r="P83" s="283"/>
      <c r="Q83" s="263" t="s">
        <v>507</v>
      </c>
      <c r="R83" s="313">
        <v>56</v>
      </c>
      <c r="S83" s="313">
        <v>56</v>
      </c>
      <c r="T83" s="259"/>
      <c r="U83" s="263"/>
      <c r="V83" s="313"/>
      <c r="W83" s="313"/>
      <c r="X83" s="283"/>
      <c r="Y83" s="282"/>
      <c r="Z83" s="284"/>
      <c r="AA83" s="285"/>
      <c r="AB83" s="286"/>
    </row>
    <row r="84" spans="6:28" ht="15">
      <c r="F84" s="253"/>
      <c r="G84" s="253"/>
      <c r="H84" s="287" t="s">
        <v>255</v>
      </c>
      <c r="I84" s="263" t="s">
        <v>589</v>
      </c>
      <c r="J84" s="259"/>
      <c r="K84" s="259"/>
      <c r="L84" s="259"/>
      <c r="M84" s="242" t="s">
        <v>687</v>
      </c>
      <c r="N84" s="283"/>
      <c r="O84" s="241"/>
      <c r="P84" s="241"/>
      <c r="Q84" s="263" t="s">
        <v>414</v>
      </c>
      <c r="R84" s="313">
        <v>61</v>
      </c>
      <c r="S84" s="313">
        <v>61</v>
      </c>
      <c r="T84" s="259"/>
      <c r="U84" s="263"/>
      <c r="V84" s="313"/>
      <c r="W84" s="313"/>
      <c r="X84" s="283"/>
      <c r="Y84" s="282"/>
      <c r="Z84" s="284"/>
      <c r="AA84" s="285"/>
      <c r="AB84" s="286"/>
    </row>
    <row r="85" spans="6:28" ht="15">
      <c r="F85" s="253"/>
      <c r="G85" s="253"/>
      <c r="H85" s="288"/>
      <c r="I85" s="263" t="s">
        <v>587</v>
      </c>
      <c r="J85" s="259"/>
      <c r="K85" s="259"/>
      <c r="L85" s="259"/>
      <c r="M85" s="242" t="s">
        <v>688</v>
      </c>
      <c r="N85" s="283"/>
      <c r="O85" s="283"/>
      <c r="P85" s="283"/>
      <c r="Q85" s="263" t="s">
        <v>543</v>
      </c>
      <c r="R85" s="313">
        <v>56</v>
      </c>
      <c r="S85" s="313">
        <v>56</v>
      </c>
      <c r="T85" s="259"/>
      <c r="U85" s="263"/>
      <c r="V85" s="313"/>
      <c r="W85" s="313"/>
      <c r="X85" s="283"/>
      <c r="Y85" s="282"/>
      <c r="Z85" s="284"/>
      <c r="AA85" s="285"/>
      <c r="AB85" s="286"/>
    </row>
    <row r="86" spans="6:28" ht="15">
      <c r="F86" s="264"/>
      <c r="G86" s="264"/>
      <c r="H86" s="288"/>
      <c r="I86" s="263" t="s">
        <v>258</v>
      </c>
      <c r="J86" s="259"/>
      <c r="K86" s="259"/>
      <c r="L86" s="259"/>
      <c r="M86" s="242" t="s">
        <v>775</v>
      </c>
      <c r="N86" s="283"/>
      <c r="O86" s="241"/>
      <c r="P86" s="241"/>
      <c r="Q86" s="263" t="s">
        <v>480</v>
      </c>
      <c r="R86" s="313">
        <v>51</v>
      </c>
      <c r="S86" s="313">
        <v>51</v>
      </c>
      <c r="T86" s="259"/>
      <c r="U86" s="263"/>
      <c r="V86" s="313"/>
      <c r="W86" s="313"/>
      <c r="X86" s="283"/>
      <c r="Y86" s="282"/>
      <c r="Z86" s="284"/>
      <c r="AA86" s="285"/>
      <c r="AB86" s="286"/>
    </row>
    <row r="87" spans="6:28" ht="15">
      <c r="F87" s="267"/>
      <c r="G87" s="267"/>
      <c r="H87" s="289" t="s">
        <v>259</v>
      </c>
      <c r="I87" s="263" t="s">
        <v>260</v>
      </c>
      <c r="J87" s="259"/>
      <c r="K87" s="259"/>
      <c r="L87" s="259"/>
      <c r="M87" s="242" t="s">
        <v>689</v>
      </c>
      <c r="N87" s="283"/>
      <c r="O87" s="283"/>
      <c r="P87" s="283"/>
      <c r="Q87" s="263" t="s">
        <v>544</v>
      </c>
      <c r="R87" s="313">
        <v>51</v>
      </c>
      <c r="S87" s="313">
        <v>51</v>
      </c>
      <c r="T87" s="259"/>
      <c r="U87" s="263"/>
      <c r="V87" s="313"/>
      <c r="W87" s="313"/>
      <c r="X87" s="283"/>
      <c r="Y87" s="282"/>
      <c r="Z87" s="284"/>
      <c r="AA87" s="285"/>
      <c r="AB87" s="286"/>
    </row>
    <row r="88" spans="6:28" ht="25.5">
      <c r="F88" s="267"/>
      <c r="G88" s="267"/>
      <c r="H88" s="289" t="s">
        <v>259</v>
      </c>
      <c r="I88" s="258" t="s">
        <v>749</v>
      </c>
      <c r="J88" s="259"/>
      <c r="K88" s="259"/>
      <c r="L88" s="259"/>
      <c r="M88" s="242" t="s">
        <v>690</v>
      </c>
      <c r="N88" s="283"/>
      <c r="O88" s="283"/>
      <c r="P88" s="283"/>
      <c r="Q88" s="263" t="s">
        <v>304</v>
      </c>
      <c r="R88" s="313">
        <v>71</v>
      </c>
      <c r="S88" s="313">
        <v>71</v>
      </c>
      <c r="T88" s="259"/>
      <c r="U88" s="263"/>
      <c r="V88" s="313"/>
      <c r="W88" s="313"/>
      <c r="X88" s="283"/>
      <c r="Y88" s="282"/>
      <c r="Z88" s="284"/>
      <c r="AA88" s="285"/>
      <c r="AB88" s="286"/>
    </row>
    <row r="89" spans="6:28" ht="15">
      <c r="F89" s="267"/>
      <c r="G89" s="267"/>
      <c r="H89" s="289" t="s">
        <v>259</v>
      </c>
      <c r="I89" s="263" t="s">
        <v>261</v>
      </c>
      <c r="J89" s="259"/>
      <c r="K89" s="259"/>
      <c r="L89" s="259"/>
      <c r="M89" s="242" t="s">
        <v>691</v>
      </c>
      <c r="N89" s="283"/>
      <c r="O89" s="283"/>
      <c r="P89" s="283"/>
      <c r="Q89" s="263" t="s">
        <v>457</v>
      </c>
      <c r="R89" s="313">
        <v>56</v>
      </c>
      <c r="S89" s="313">
        <v>56</v>
      </c>
      <c r="T89" s="259"/>
      <c r="U89" s="263"/>
      <c r="V89" s="313"/>
      <c r="W89" s="313"/>
      <c r="X89" s="283"/>
      <c r="Y89" s="282"/>
      <c r="Z89" s="284"/>
      <c r="AA89" s="285"/>
      <c r="AB89" s="286"/>
    </row>
    <row r="90" spans="6:28" ht="15">
      <c r="F90" s="267"/>
      <c r="G90" s="267"/>
      <c r="H90" s="289" t="s">
        <v>259</v>
      </c>
      <c r="I90" s="263" t="s">
        <v>262</v>
      </c>
      <c r="J90" s="259"/>
      <c r="K90" s="259"/>
      <c r="L90" s="259"/>
      <c r="M90" s="242" t="s">
        <v>692</v>
      </c>
      <c r="N90" s="283"/>
      <c r="O90" s="241"/>
      <c r="P90" s="241"/>
      <c r="Q90" s="263" t="s">
        <v>473</v>
      </c>
      <c r="R90" s="313">
        <v>61</v>
      </c>
      <c r="S90" s="313">
        <v>61</v>
      </c>
      <c r="T90" s="259"/>
      <c r="U90" s="263"/>
      <c r="V90" s="313"/>
      <c r="W90" s="313"/>
      <c r="X90" s="283"/>
      <c r="Y90" s="282"/>
      <c r="Z90" s="284"/>
      <c r="AA90" s="285"/>
      <c r="AB90" s="286"/>
    </row>
    <row r="91" spans="6:28" ht="15">
      <c r="F91" s="267"/>
      <c r="G91" s="267"/>
      <c r="H91" s="289" t="s">
        <v>259</v>
      </c>
      <c r="I91" s="263" t="s">
        <v>263</v>
      </c>
      <c r="J91" s="259"/>
      <c r="K91" s="259"/>
      <c r="L91" s="259"/>
      <c r="M91" s="242" t="s">
        <v>693</v>
      </c>
      <c r="N91" s="283"/>
      <c r="O91" s="241"/>
      <c r="P91" s="241"/>
      <c r="Q91" s="263" t="s">
        <v>458</v>
      </c>
      <c r="R91" s="313">
        <v>56</v>
      </c>
      <c r="S91" s="313">
        <v>56</v>
      </c>
      <c r="T91" s="259"/>
      <c r="U91" s="263"/>
      <c r="V91" s="313"/>
      <c r="W91" s="313"/>
      <c r="X91" s="283"/>
      <c r="Y91" s="282"/>
      <c r="Z91" s="284"/>
      <c r="AA91" s="285"/>
      <c r="AB91" s="286"/>
    </row>
    <row r="92" spans="6:28" ht="15">
      <c r="F92" s="267"/>
      <c r="G92" s="267"/>
      <c r="H92" s="289" t="s">
        <v>259</v>
      </c>
      <c r="I92" s="263" t="s">
        <v>264</v>
      </c>
      <c r="J92" s="259"/>
      <c r="K92" s="259"/>
      <c r="L92" s="259"/>
      <c r="M92" s="242" t="s">
        <v>694</v>
      </c>
      <c r="N92" s="283"/>
      <c r="O92" s="283"/>
      <c r="P92" s="283"/>
      <c r="Q92" s="263" t="s">
        <v>262</v>
      </c>
      <c r="R92" s="313">
        <v>51</v>
      </c>
      <c r="S92" s="313">
        <v>51</v>
      </c>
      <c r="T92" s="259"/>
      <c r="U92" s="263"/>
      <c r="V92" s="313"/>
      <c r="W92" s="313"/>
      <c r="X92" s="283"/>
      <c r="Y92" s="282"/>
      <c r="Z92" s="284"/>
      <c r="AA92" s="285"/>
      <c r="AB92" s="286"/>
    </row>
    <row r="93" spans="6:28" ht="15">
      <c r="F93" s="267"/>
      <c r="G93" s="267"/>
      <c r="H93" s="289" t="s">
        <v>259</v>
      </c>
      <c r="I93" s="263" t="s">
        <v>265</v>
      </c>
      <c r="J93" s="259"/>
      <c r="K93" s="259"/>
      <c r="L93" s="259"/>
      <c r="M93" s="242" t="s">
        <v>695</v>
      </c>
      <c r="N93" s="283"/>
      <c r="O93" s="241"/>
      <c r="P93" s="241"/>
      <c r="Q93" s="263" t="s">
        <v>582</v>
      </c>
      <c r="R93" s="313">
        <v>51</v>
      </c>
      <c r="S93" s="313">
        <v>51</v>
      </c>
      <c r="T93" s="259"/>
      <c r="U93" s="263"/>
      <c r="V93" s="313"/>
      <c r="W93" s="313"/>
      <c r="X93" s="283"/>
      <c r="Y93" s="282"/>
      <c r="Z93" s="284"/>
      <c r="AA93" s="285"/>
      <c r="AB93" s="286"/>
    </row>
    <row r="94" spans="6:28" ht="15">
      <c r="F94" s="267"/>
      <c r="G94" s="267"/>
      <c r="H94" s="289" t="s">
        <v>259</v>
      </c>
      <c r="I94" s="263" t="s">
        <v>266</v>
      </c>
      <c r="J94" s="259"/>
      <c r="K94" s="259"/>
      <c r="L94" s="259"/>
      <c r="M94" s="242" t="s">
        <v>696</v>
      </c>
      <c r="N94" s="283"/>
      <c r="O94" s="283"/>
      <c r="P94" s="283"/>
      <c r="Q94" s="263" t="s">
        <v>299</v>
      </c>
      <c r="R94" s="313">
        <v>61</v>
      </c>
      <c r="S94" s="313">
        <v>61</v>
      </c>
      <c r="T94" s="259"/>
      <c r="U94" s="263"/>
      <c r="V94" s="313"/>
      <c r="W94" s="313"/>
      <c r="X94" s="283"/>
      <c r="Y94" s="282"/>
      <c r="Z94" s="284"/>
      <c r="AA94" s="285"/>
      <c r="AB94" s="286"/>
    </row>
    <row r="95" spans="6:28" ht="26.25">
      <c r="F95" s="267"/>
      <c r="G95" s="267"/>
      <c r="H95" s="289" t="s">
        <v>259</v>
      </c>
      <c r="I95" s="263" t="s">
        <v>267</v>
      </c>
      <c r="J95" s="259"/>
      <c r="K95" s="259"/>
      <c r="L95" s="259"/>
      <c r="M95" s="242" t="s">
        <v>697</v>
      </c>
      <c r="N95" s="283"/>
      <c r="O95" s="283"/>
      <c r="P95" s="283"/>
      <c r="Q95" s="242" t="s">
        <v>681</v>
      </c>
      <c r="R95" s="313">
        <v>56</v>
      </c>
      <c r="S95" s="313">
        <v>56</v>
      </c>
      <c r="T95" s="259"/>
      <c r="U95" s="263"/>
      <c r="V95" s="313"/>
      <c r="W95" s="313"/>
      <c r="X95" s="283"/>
      <c r="Y95" s="282"/>
      <c r="Z95" s="284"/>
      <c r="AA95" s="285"/>
      <c r="AB95" s="286"/>
    </row>
    <row r="96" spans="6:28" ht="15">
      <c r="F96" s="267"/>
      <c r="G96" s="267"/>
      <c r="H96" s="289" t="s">
        <v>259</v>
      </c>
      <c r="I96" s="263" t="s">
        <v>268</v>
      </c>
      <c r="J96" s="259"/>
      <c r="K96" s="259"/>
      <c r="L96" s="259"/>
      <c r="M96" s="242" t="s">
        <v>698</v>
      </c>
      <c r="N96" s="283"/>
      <c r="O96" s="283"/>
      <c r="P96" s="283"/>
      <c r="Q96" s="263" t="s">
        <v>516</v>
      </c>
      <c r="R96" s="313">
        <v>56</v>
      </c>
      <c r="S96" s="313">
        <v>56</v>
      </c>
      <c r="T96" s="259"/>
      <c r="U96" s="263"/>
      <c r="V96" s="313"/>
      <c r="W96" s="313"/>
      <c r="X96" s="283"/>
      <c r="Y96" s="282"/>
      <c r="Z96" s="284"/>
      <c r="AA96" s="285"/>
      <c r="AB96" s="286"/>
    </row>
    <row r="97" spans="6:28" ht="15">
      <c r="F97" s="267"/>
      <c r="G97" s="267"/>
      <c r="H97" s="289" t="s">
        <v>259</v>
      </c>
      <c r="I97" s="263" t="s">
        <v>269</v>
      </c>
      <c r="J97" s="259"/>
      <c r="K97" s="259"/>
      <c r="L97" s="259"/>
      <c r="M97" s="242" t="s">
        <v>699</v>
      </c>
      <c r="N97" s="283"/>
      <c r="O97" s="283"/>
      <c r="P97" s="283"/>
      <c r="Q97" s="263" t="s">
        <v>235</v>
      </c>
      <c r="R97" s="313">
        <v>66</v>
      </c>
      <c r="S97" s="313">
        <v>66</v>
      </c>
      <c r="T97" s="259"/>
      <c r="U97" s="263"/>
      <c r="V97" s="313"/>
      <c r="W97" s="313"/>
      <c r="X97" s="283"/>
      <c r="Y97" s="282"/>
      <c r="Z97" s="284"/>
      <c r="AA97" s="285"/>
      <c r="AB97" s="286"/>
    </row>
    <row r="98" spans="6:28" ht="25.5">
      <c r="F98" s="267"/>
      <c r="G98" s="267"/>
      <c r="H98" s="289" t="s">
        <v>259</v>
      </c>
      <c r="I98" s="258" t="s">
        <v>750</v>
      </c>
      <c r="J98" s="259"/>
      <c r="K98" s="259"/>
      <c r="L98" s="259"/>
      <c r="M98" s="242" t="s">
        <v>700</v>
      </c>
      <c r="N98" s="283"/>
      <c r="O98" s="241"/>
      <c r="P98" s="241"/>
      <c r="Q98" s="263" t="s">
        <v>603</v>
      </c>
      <c r="R98" s="313">
        <v>61</v>
      </c>
      <c r="S98" s="313">
        <v>61</v>
      </c>
      <c r="T98" s="259"/>
      <c r="U98" s="242"/>
      <c r="V98" s="313"/>
      <c r="W98" s="313"/>
      <c r="X98" s="283"/>
      <c r="Y98" s="282"/>
      <c r="Z98" s="284"/>
      <c r="AA98" s="285"/>
      <c r="AB98" s="286"/>
    </row>
    <row r="99" spans="6:28" ht="15">
      <c r="F99" s="267"/>
      <c r="G99" s="267"/>
      <c r="H99" s="289" t="s">
        <v>259</v>
      </c>
      <c r="I99" s="263" t="s">
        <v>270</v>
      </c>
      <c r="J99" s="259"/>
      <c r="K99" s="259"/>
      <c r="L99" s="259"/>
      <c r="M99" s="242" t="s">
        <v>701</v>
      </c>
      <c r="N99" s="283"/>
      <c r="O99" s="241"/>
      <c r="P99" s="241"/>
      <c r="Q99" s="263" t="s">
        <v>604</v>
      </c>
      <c r="R99" s="313">
        <v>51</v>
      </c>
      <c r="S99" s="313">
        <v>51</v>
      </c>
      <c r="T99" s="259"/>
      <c r="U99" s="263"/>
      <c r="V99" s="313"/>
      <c r="W99" s="313"/>
      <c r="X99" s="283"/>
      <c r="Y99" s="282"/>
      <c r="Z99" s="284"/>
      <c r="AA99" s="285"/>
      <c r="AB99" s="286"/>
    </row>
    <row r="100" spans="6:28" ht="15">
      <c r="F100" s="267"/>
      <c r="G100" s="267"/>
      <c r="H100" s="289" t="s">
        <v>259</v>
      </c>
      <c r="I100" s="263" t="s">
        <v>271</v>
      </c>
      <c r="J100" s="259"/>
      <c r="K100" s="259"/>
      <c r="L100" s="259"/>
      <c r="M100" s="242" t="s">
        <v>702</v>
      </c>
      <c r="N100" s="283"/>
      <c r="O100" s="241"/>
      <c r="P100" s="241"/>
      <c r="Q100" s="263" t="s">
        <v>605</v>
      </c>
      <c r="R100" s="313">
        <v>51</v>
      </c>
      <c r="S100" s="313">
        <v>51</v>
      </c>
      <c r="T100" s="259"/>
      <c r="U100" s="263"/>
      <c r="V100" s="313"/>
      <c r="W100" s="313"/>
      <c r="X100" s="283"/>
      <c r="Y100" s="282"/>
      <c r="Z100" s="284"/>
      <c r="AA100" s="285"/>
      <c r="AB100" s="286"/>
    </row>
    <row r="101" spans="6:28" ht="15">
      <c r="F101" s="267"/>
      <c r="G101" s="267"/>
      <c r="H101" s="289" t="s">
        <v>259</v>
      </c>
      <c r="I101" s="263" t="s">
        <v>272</v>
      </c>
      <c r="J101" s="259"/>
      <c r="K101" s="259"/>
      <c r="L101" s="259"/>
      <c r="M101" s="242" t="s">
        <v>703</v>
      </c>
      <c r="N101" s="283"/>
      <c r="O101" s="283"/>
      <c r="P101" s="283"/>
      <c r="Q101" s="263" t="s">
        <v>606</v>
      </c>
      <c r="R101" s="313">
        <v>46</v>
      </c>
      <c r="S101" s="313">
        <v>46</v>
      </c>
      <c r="T101" s="259"/>
      <c r="U101" s="263"/>
      <c r="V101" s="313"/>
      <c r="W101" s="313"/>
      <c r="X101" s="283"/>
      <c r="Y101" s="282"/>
      <c r="Z101" s="284"/>
      <c r="AA101" s="285"/>
      <c r="AB101" s="286"/>
    </row>
    <row r="102" spans="6:28" ht="15">
      <c r="F102" s="267"/>
      <c r="G102" s="267"/>
      <c r="H102" s="289" t="s">
        <v>259</v>
      </c>
      <c r="I102" s="263" t="s">
        <v>273</v>
      </c>
      <c r="J102" s="259"/>
      <c r="K102" s="259"/>
      <c r="L102" s="259"/>
      <c r="M102" s="242" t="s">
        <v>704</v>
      </c>
      <c r="N102" s="283"/>
      <c r="O102" s="241"/>
      <c r="P102" s="241"/>
      <c r="Q102" s="263" t="s">
        <v>607</v>
      </c>
      <c r="R102" s="313">
        <v>56</v>
      </c>
      <c r="S102" s="313">
        <v>56</v>
      </c>
      <c r="T102" s="259"/>
      <c r="U102" s="263"/>
      <c r="V102" s="313"/>
      <c r="W102" s="313"/>
      <c r="X102" s="283"/>
      <c r="Y102" s="282"/>
      <c r="Z102" s="284"/>
      <c r="AA102" s="285"/>
      <c r="AB102" s="286"/>
    </row>
    <row r="103" spans="6:28" ht="15">
      <c r="F103" s="267"/>
      <c r="G103" s="267"/>
      <c r="H103" s="289" t="s">
        <v>259</v>
      </c>
      <c r="I103" s="263" t="s">
        <v>274</v>
      </c>
      <c r="J103" s="259"/>
      <c r="K103" s="259"/>
      <c r="L103" s="259"/>
      <c r="M103" s="242" t="s">
        <v>705</v>
      </c>
      <c r="N103" s="283"/>
      <c r="O103" s="241"/>
      <c r="P103" s="241"/>
      <c r="Q103" s="263" t="s">
        <v>406</v>
      </c>
      <c r="R103" s="313">
        <v>51</v>
      </c>
      <c r="S103" s="313">
        <v>51</v>
      </c>
      <c r="T103" s="259"/>
      <c r="U103" s="263"/>
      <c r="V103" s="313"/>
      <c r="W103" s="313"/>
      <c r="X103" s="283"/>
      <c r="Y103" s="282"/>
      <c r="Z103" s="284"/>
      <c r="AA103" s="285"/>
      <c r="AB103" s="286"/>
    </row>
    <row r="104" spans="6:28" ht="15">
      <c r="F104" s="267"/>
      <c r="G104" s="267"/>
      <c r="H104" s="289" t="s">
        <v>259</v>
      </c>
      <c r="I104" s="263" t="s">
        <v>275</v>
      </c>
      <c r="J104" s="259"/>
      <c r="K104" s="259"/>
      <c r="L104" s="259"/>
      <c r="M104" s="242" t="s">
        <v>706</v>
      </c>
      <c r="N104" s="283"/>
      <c r="O104" s="241"/>
      <c r="P104" s="241"/>
      <c r="Q104" s="263" t="s">
        <v>407</v>
      </c>
      <c r="R104" s="313">
        <v>61</v>
      </c>
      <c r="S104" s="313">
        <v>61</v>
      </c>
      <c r="T104" s="259"/>
      <c r="U104" s="263"/>
      <c r="V104" s="313"/>
      <c r="W104" s="313"/>
      <c r="X104" s="283"/>
      <c r="Y104" s="282"/>
      <c r="Z104" s="284"/>
      <c r="AA104" s="285"/>
      <c r="AB104" s="286"/>
    </row>
    <row r="105" spans="6:28" ht="15">
      <c r="F105" s="267"/>
      <c r="G105" s="267"/>
      <c r="H105" s="289" t="s">
        <v>259</v>
      </c>
      <c r="I105" s="263" t="s">
        <v>276</v>
      </c>
      <c r="J105" s="259"/>
      <c r="K105" s="259"/>
      <c r="L105" s="259"/>
      <c r="M105" s="242" t="s">
        <v>707</v>
      </c>
      <c r="N105" s="283"/>
      <c r="O105" s="241"/>
      <c r="P105" s="241"/>
      <c r="Q105" s="242" t="s">
        <v>682</v>
      </c>
      <c r="R105" s="313">
        <v>65</v>
      </c>
      <c r="S105" s="313">
        <v>65</v>
      </c>
      <c r="T105" s="259"/>
      <c r="U105" s="263"/>
      <c r="V105" s="313"/>
      <c r="W105" s="313"/>
      <c r="X105" s="283"/>
      <c r="Y105" s="282"/>
      <c r="Z105" s="284"/>
      <c r="AA105" s="285"/>
      <c r="AB105" s="286"/>
    </row>
    <row r="106" spans="6:28" ht="15">
      <c r="F106" s="267"/>
      <c r="G106" s="267"/>
      <c r="H106" s="289" t="s">
        <v>259</v>
      </c>
      <c r="I106" s="263" t="s">
        <v>277</v>
      </c>
      <c r="J106" s="259"/>
      <c r="K106" s="259"/>
      <c r="L106" s="259"/>
      <c r="M106" s="242" t="s">
        <v>708</v>
      </c>
      <c r="N106" s="283"/>
      <c r="O106" s="283"/>
      <c r="P106" s="283"/>
      <c r="Q106" s="242" t="s">
        <v>683</v>
      </c>
      <c r="R106" s="313">
        <v>62</v>
      </c>
      <c r="S106" s="313">
        <v>62</v>
      </c>
      <c r="T106" s="259"/>
      <c r="U106" s="263"/>
      <c r="V106" s="313"/>
      <c r="W106" s="313"/>
      <c r="X106" s="283"/>
      <c r="Y106" s="282"/>
      <c r="Z106" s="284"/>
      <c r="AA106" s="285"/>
      <c r="AB106" s="286"/>
    </row>
    <row r="107" spans="6:28" ht="15">
      <c r="F107" s="267"/>
      <c r="G107" s="267"/>
      <c r="H107" s="289" t="s">
        <v>259</v>
      </c>
      <c r="I107" s="263" t="s">
        <v>278</v>
      </c>
      <c r="J107" s="259"/>
      <c r="K107" s="259"/>
      <c r="L107" s="259"/>
      <c r="M107" s="242" t="s">
        <v>709</v>
      </c>
      <c r="N107" s="283"/>
      <c r="O107" s="283"/>
      <c r="P107" s="283"/>
      <c r="Q107" s="263" t="s">
        <v>517</v>
      </c>
      <c r="R107" s="313">
        <v>51</v>
      </c>
      <c r="S107" s="313">
        <v>51</v>
      </c>
      <c r="T107" s="259"/>
      <c r="U107" s="263"/>
      <c r="V107" s="313"/>
      <c r="W107" s="313"/>
      <c r="X107" s="283"/>
      <c r="Y107" s="282"/>
      <c r="Z107" s="284"/>
      <c r="AA107" s="285"/>
      <c r="AB107" s="286"/>
    </row>
    <row r="108" spans="6:28" ht="15">
      <c r="F108" s="267"/>
      <c r="G108" s="267"/>
      <c r="H108" s="289" t="s">
        <v>259</v>
      </c>
      <c r="I108" s="263" t="s">
        <v>279</v>
      </c>
      <c r="J108" s="259"/>
      <c r="K108" s="259"/>
      <c r="L108" s="259"/>
      <c r="M108" s="242" t="s">
        <v>710</v>
      </c>
      <c r="N108" s="283"/>
      <c r="O108" s="283"/>
      <c r="P108" s="283"/>
      <c r="Q108" s="263" t="s">
        <v>236</v>
      </c>
      <c r="R108" s="313">
        <v>51</v>
      </c>
      <c r="S108" s="313">
        <v>51</v>
      </c>
      <c r="T108" s="259"/>
      <c r="U108" s="263"/>
      <c r="V108" s="313"/>
      <c r="W108" s="313"/>
      <c r="X108" s="283"/>
      <c r="Y108" s="282"/>
      <c r="Z108" s="284"/>
      <c r="AA108" s="285"/>
      <c r="AB108" s="286"/>
    </row>
    <row r="109" spans="6:28" ht="15">
      <c r="F109" s="267"/>
      <c r="G109" s="267"/>
      <c r="H109" s="289" t="s">
        <v>259</v>
      </c>
      <c r="I109" s="263" t="s">
        <v>280</v>
      </c>
      <c r="J109" s="259"/>
      <c r="K109" s="259"/>
      <c r="L109" s="259"/>
      <c r="M109" s="242" t="s">
        <v>711</v>
      </c>
      <c r="N109" s="283"/>
      <c r="O109" s="283"/>
      <c r="P109" s="283"/>
      <c r="Q109" s="263" t="s">
        <v>330</v>
      </c>
      <c r="R109" s="313">
        <v>56</v>
      </c>
      <c r="S109" s="313">
        <v>56</v>
      </c>
      <c r="T109" s="259"/>
      <c r="U109" s="242"/>
      <c r="V109" s="313"/>
      <c r="W109" s="313"/>
      <c r="X109" s="283"/>
      <c r="Y109" s="282"/>
      <c r="Z109" s="284"/>
      <c r="AA109" s="285"/>
      <c r="AB109" s="286"/>
    </row>
    <row r="110" spans="6:28" ht="15">
      <c r="F110" s="267"/>
      <c r="G110" s="267"/>
      <c r="H110" s="289" t="s">
        <v>259</v>
      </c>
      <c r="I110" s="263" t="s">
        <v>281</v>
      </c>
      <c r="J110" s="259"/>
      <c r="K110" s="259"/>
      <c r="L110" s="259"/>
      <c r="M110" s="242" t="s">
        <v>712</v>
      </c>
      <c r="N110" s="283"/>
      <c r="O110" s="241"/>
      <c r="P110" s="241"/>
      <c r="Q110" s="242" t="s">
        <v>684</v>
      </c>
      <c r="R110" s="313">
        <v>63</v>
      </c>
      <c r="S110" s="313">
        <v>63</v>
      </c>
      <c r="T110" s="259"/>
      <c r="U110" s="242"/>
      <c r="V110" s="313"/>
      <c r="W110" s="313"/>
      <c r="X110" s="283"/>
      <c r="Y110" s="282"/>
      <c r="Z110" s="284"/>
      <c r="AA110" s="285"/>
      <c r="AB110" s="286"/>
    </row>
    <row r="111" spans="6:28" ht="15">
      <c r="F111" s="267"/>
      <c r="G111" s="267"/>
      <c r="H111" s="289" t="s">
        <v>259</v>
      </c>
      <c r="I111" s="263" t="s">
        <v>282</v>
      </c>
      <c r="J111" s="259"/>
      <c r="K111" s="259"/>
      <c r="L111" s="259"/>
      <c r="M111" s="242" t="s">
        <v>713</v>
      </c>
      <c r="N111" s="283"/>
      <c r="O111" s="283"/>
      <c r="P111" s="283"/>
      <c r="Q111" s="263" t="s">
        <v>237</v>
      </c>
      <c r="R111" s="313">
        <v>51</v>
      </c>
      <c r="S111" s="313">
        <v>51</v>
      </c>
      <c r="T111" s="259"/>
      <c r="U111" s="263"/>
      <c r="V111" s="313"/>
      <c r="W111" s="313"/>
      <c r="X111" s="283"/>
      <c r="Y111" s="282"/>
      <c r="Z111" s="284"/>
      <c r="AA111" s="285"/>
      <c r="AB111" s="286"/>
    </row>
    <row r="112" spans="6:28" ht="15">
      <c r="F112" s="267"/>
      <c r="G112" s="267"/>
      <c r="H112" s="289" t="s">
        <v>259</v>
      </c>
      <c r="I112" s="263" t="s">
        <v>283</v>
      </c>
      <c r="J112" s="259"/>
      <c r="K112" s="259"/>
      <c r="L112" s="259"/>
      <c r="M112" s="242" t="s">
        <v>714</v>
      </c>
      <c r="N112" s="283"/>
      <c r="O112" s="241"/>
      <c r="P112" s="241"/>
      <c r="Q112" s="263" t="s">
        <v>250</v>
      </c>
      <c r="R112" s="313">
        <v>61</v>
      </c>
      <c r="S112" s="313">
        <v>61</v>
      </c>
      <c r="T112" s="259"/>
      <c r="U112" s="263"/>
      <c r="V112" s="313"/>
      <c r="W112" s="313"/>
      <c r="X112" s="283"/>
      <c r="Y112" s="282"/>
      <c r="Z112" s="284"/>
      <c r="AA112" s="285"/>
      <c r="AB112" s="286"/>
    </row>
    <row r="113" spans="6:28" ht="15">
      <c r="F113" s="267"/>
      <c r="G113" s="267"/>
      <c r="H113" s="289" t="s">
        <v>259</v>
      </c>
      <c r="I113" s="263" t="s">
        <v>284</v>
      </c>
      <c r="J113" s="259"/>
      <c r="K113" s="259"/>
      <c r="L113" s="259"/>
      <c r="M113" s="242" t="s">
        <v>715</v>
      </c>
      <c r="N113" s="283"/>
      <c r="O113" s="241"/>
      <c r="P113" s="241"/>
      <c r="Q113" s="263" t="s">
        <v>518</v>
      </c>
      <c r="R113" s="313">
        <v>71</v>
      </c>
      <c r="S113" s="313">
        <v>71</v>
      </c>
      <c r="T113" s="259"/>
      <c r="U113" s="263"/>
      <c r="V113" s="313"/>
      <c r="W113" s="313"/>
      <c r="X113" s="283"/>
      <c r="Y113" s="282"/>
      <c r="Z113" s="284"/>
      <c r="AA113" s="285"/>
      <c r="AB113" s="286"/>
    </row>
    <row r="114" spans="6:28" ht="15">
      <c r="F114" s="267"/>
      <c r="G114" s="267"/>
      <c r="H114" s="289" t="s">
        <v>259</v>
      </c>
      <c r="I114" s="263" t="s">
        <v>285</v>
      </c>
      <c r="J114" s="259"/>
      <c r="K114" s="259"/>
      <c r="L114" s="259"/>
      <c r="M114" s="242" t="s">
        <v>716</v>
      </c>
      <c r="N114" s="283"/>
      <c r="O114" s="241"/>
      <c r="P114" s="241"/>
      <c r="Q114" s="274" t="s">
        <v>631</v>
      </c>
      <c r="R114" s="313">
        <v>96</v>
      </c>
      <c r="S114" s="313">
        <v>96</v>
      </c>
      <c r="T114" s="259"/>
      <c r="U114" s="242"/>
      <c r="V114" s="313"/>
      <c r="W114" s="313"/>
      <c r="X114" s="283"/>
      <c r="Y114" s="282"/>
      <c r="Z114" s="284"/>
      <c r="AA114" s="285"/>
      <c r="AB114" s="286"/>
    </row>
    <row r="115" spans="6:28" ht="15">
      <c r="F115" s="267"/>
      <c r="G115" s="267"/>
      <c r="H115" s="289" t="s">
        <v>259</v>
      </c>
      <c r="I115" s="263" t="s">
        <v>286</v>
      </c>
      <c r="J115" s="259"/>
      <c r="K115" s="259"/>
      <c r="L115" s="259"/>
      <c r="M115" s="242" t="s">
        <v>717</v>
      </c>
      <c r="N115" s="283"/>
      <c r="O115" s="241"/>
      <c r="P115" s="241"/>
      <c r="Q115" s="263" t="s">
        <v>459</v>
      </c>
      <c r="R115" s="313">
        <v>56</v>
      </c>
      <c r="S115" s="313">
        <v>56</v>
      </c>
      <c r="T115" s="259"/>
      <c r="U115" s="263"/>
      <c r="V115" s="313"/>
      <c r="W115" s="313"/>
      <c r="X115" s="283"/>
      <c r="Y115" s="282"/>
      <c r="Z115" s="284"/>
      <c r="AA115" s="285"/>
      <c r="AB115" s="286"/>
    </row>
    <row r="116" spans="6:28" ht="15">
      <c r="F116" s="267"/>
      <c r="G116" s="267"/>
      <c r="H116" s="289" t="s">
        <v>259</v>
      </c>
      <c r="I116" s="263" t="s">
        <v>287</v>
      </c>
      <c r="J116" s="259"/>
      <c r="K116" s="259"/>
      <c r="L116" s="259"/>
      <c r="M116" s="242" t="s">
        <v>718</v>
      </c>
      <c r="N116" s="283"/>
      <c r="O116" s="283"/>
      <c r="P116" s="283"/>
      <c r="Q116" s="263" t="s">
        <v>263</v>
      </c>
      <c r="R116" s="313">
        <v>51</v>
      </c>
      <c r="S116" s="313">
        <v>51</v>
      </c>
      <c r="T116" s="259"/>
      <c r="U116" s="263"/>
      <c r="V116" s="313"/>
      <c r="W116" s="313"/>
      <c r="X116" s="283"/>
      <c r="Y116" s="282"/>
      <c r="Z116" s="284"/>
      <c r="AA116" s="285"/>
      <c r="AB116" s="286"/>
    </row>
    <row r="117" spans="6:28" ht="15">
      <c r="F117" s="267"/>
      <c r="G117" s="267"/>
      <c r="H117" s="289" t="s">
        <v>259</v>
      </c>
      <c r="I117" s="263" t="s">
        <v>587</v>
      </c>
      <c r="J117" s="259"/>
      <c r="K117" s="259"/>
      <c r="L117" s="259"/>
      <c r="M117" s="242" t="s">
        <v>719</v>
      </c>
      <c r="N117" s="283"/>
      <c r="O117" s="241"/>
      <c r="P117" s="241"/>
      <c r="Q117" s="263" t="s">
        <v>202</v>
      </c>
      <c r="R117" s="313">
        <v>46</v>
      </c>
      <c r="S117" s="313">
        <v>46</v>
      </c>
      <c r="T117" s="259"/>
      <c r="U117" s="263"/>
      <c r="V117" s="313"/>
      <c r="W117" s="313"/>
      <c r="X117" s="283"/>
      <c r="Y117" s="282"/>
      <c r="Z117" s="284"/>
      <c r="AA117" s="285"/>
      <c r="AB117" s="286"/>
    </row>
    <row r="118" spans="6:28" ht="15">
      <c r="F118" s="267"/>
      <c r="G118" s="267"/>
      <c r="H118" s="289" t="s">
        <v>288</v>
      </c>
      <c r="I118" s="263" t="s">
        <v>289</v>
      </c>
      <c r="J118" s="259"/>
      <c r="K118" s="259"/>
      <c r="L118" s="259"/>
      <c r="M118" s="242" t="s">
        <v>720</v>
      </c>
      <c r="N118" s="283"/>
      <c r="O118" s="283"/>
      <c r="P118" s="283"/>
      <c r="Q118" s="242" t="s">
        <v>685</v>
      </c>
      <c r="R118" s="313">
        <v>64</v>
      </c>
      <c r="S118" s="313">
        <v>64</v>
      </c>
      <c r="T118" s="259"/>
      <c r="U118" s="274"/>
      <c r="V118" s="313"/>
      <c r="W118" s="313"/>
      <c r="X118" s="283"/>
      <c r="Y118" s="282"/>
      <c r="Z118" s="284"/>
      <c r="AA118" s="285"/>
      <c r="AB118" s="286"/>
    </row>
    <row r="119" spans="6:28" ht="15">
      <c r="F119" s="267"/>
      <c r="G119" s="267"/>
      <c r="H119" s="289" t="s">
        <v>288</v>
      </c>
      <c r="I119" s="263" t="s">
        <v>290</v>
      </c>
      <c r="J119" s="259"/>
      <c r="K119" s="259"/>
      <c r="L119" s="259"/>
      <c r="M119" s="242" t="s">
        <v>721</v>
      </c>
      <c r="N119" s="283"/>
      <c r="O119" s="283"/>
      <c r="P119" s="283"/>
      <c r="Q119" s="242" t="s">
        <v>686</v>
      </c>
      <c r="R119" s="313">
        <v>59</v>
      </c>
      <c r="S119" s="313">
        <v>59</v>
      </c>
      <c r="T119" s="259"/>
      <c r="U119" s="263"/>
      <c r="V119" s="313"/>
      <c r="W119" s="313"/>
      <c r="X119" s="283"/>
      <c r="Y119" s="282"/>
      <c r="Z119" s="284"/>
      <c r="AA119" s="285"/>
      <c r="AB119" s="286"/>
    </row>
    <row r="120" spans="6:28" ht="15">
      <c r="F120" s="267"/>
      <c r="G120" s="267"/>
      <c r="H120" s="289" t="s">
        <v>288</v>
      </c>
      <c r="I120" s="263" t="s">
        <v>291</v>
      </c>
      <c r="J120" s="259"/>
      <c r="K120" s="259"/>
      <c r="L120" s="259"/>
      <c r="M120" s="242" t="s">
        <v>722</v>
      </c>
      <c r="N120" s="283"/>
      <c r="O120" s="283"/>
      <c r="P120" s="283"/>
      <c r="Q120" s="263" t="s">
        <v>238</v>
      </c>
      <c r="R120" s="313">
        <v>66</v>
      </c>
      <c r="S120" s="313">
        <v>66</v>
      </c>
      <c r="T120" s="259"/>
      <c r="U120" s="263"/>
      <c r="V120" s="313"/>
      <c r="W120" s="313"/>
      <c r="X120" s="283"/>
      <c r="Y120" s="282"/>
      <c r="Z120" s="284"/>
      <c r="AA120" s="285"/>
      <c r="AB120" s="286"/>
    </row>
    <row r="121" spans="6:28" ht="15">
      <c r="F121" s="267"/>
      <c r="G121" s="267"/>
      <c r="H121" s="289" t="s">
        <v>288</v>
      </c>
      <c r="I121" s="263" t="s">
        <v>606</v>
      </c>
      <c r="J121" s="259"/>
      <c r="K121" s="259"/>
      <c r="L121" s="259"/>
      <c r="M121" s="242" t="s">
        <v>723</v>
      </c>
      <c r="N121" s="283"/>
      <c r="O121" s="241"/>
      <c r="P121" s="241"/>
      <c r="Q121" s="263" t="s">
        <v>319</v>
      </c>
      <c r="R121" s="313">
        <v>51</v>
      </c>
      <c r="S121" s="313">
        <v>51</v>
      </c>
      <c r="T121" s="259"/>
      <c r="U121" s="263"/>
      <c r="V121" s="313"/>
      <c r="W121" s="313"/>
      <c r="X121" s="283"/>
      <c r="Y121" s="282"/>
      <c r="Z121" s="284"/>
      <c r="AA121" s="285"/>
      <c r="AB121" s="286"/>
    </row>
    <row r="122" spans="6:28" ht="15">
      <c r="F122" s="267"/>
      <c r="G122" s="267"/>
      <c r="H122" s="289" t="s">
        <v>288</v>
      </c>
      <c r="I122" s="263" t="s">
        <v>292</v>
      </c>
      <c r="J122" s="259"/>
      <c r="K122" s="259"/>
      <c r="L122" s="259"/>
      <c r="M122" s="242" t="s">
        <v>724</v>
      </c>
      <c r="N122" s="283"/>
      <c r="Q122" s="263" t="s">
        <v>365</v>
      </c>
      <c r="R122" s="313">
        <v>56</v>
      </c>
      <c r="S122" s="313">
        <v>56</v>
      </c>
      <c r="T122" s="259"/>
      <c r="U122" s="242"/>
      <c r="V122" s="313"/>
      <c r="W122" s="313"/>
      <c r="X122" s="283"/>
      <c r="Y122" s="282"/>
      <c r="Z122" s="284"/>
      <c r="AA122" s="285"/>
      <c r="AB122" s="286"/>
    </row>
    <row r="123" spans="6:28" ht="26.25">
      <c r="F123" s="267"/>
      <c r="G123" s="267"/>
      <c r="H123" s="289" t="s">
        <v>288</v>
      </c>
      <c r="I123" s="291" t="s">
        <v>293</v>
      </c>
      <c r="J123" s="259"/>
      <c r="K123" s="259"/>
      <c r="L123" s="259"/>
      <c r="M123" s="242" t="s">
        <v>725</v>
      </c>
      <c r="N123" s="283"/>
      <c r="Q123" s="242" t="s">
        <v>687</v>
      </c>
      <c r="R123" s="313">
        <v>66</v>
      </c>
      <c r="S123" s="313">
        <v>66</v>
      </c>
      <c r="T123" s="259"/>
      <c r="U123" s="242"/>
      <c r="V123" s="313"/>
      <c r="W123" s="313"/>
      <c r="X123" s="283"/>
      <c r="Y123" s="282"/>
      <c r="Z123" s="283"/>
      <c r="AA123" s="292"/>
      <c r="AB123" s="293"/>
    </row>
    <row r="124" spans="6:28" ht="15">
      <c r="F124" s="267"/>
      <c r="G124" s="267"/>
      <c r="H124" s="289" t="s">
        <v>288</v>
      </c>
      <c r="I124" s="263" t="s">
        <v>294</v>
      </c>
      <c r="J124" s="259"/>
      <c r="K124" s="259"/>
      <c r="L124" s="259"/>
      <c r="M124" s="242" t="s">
        <v>726</v>
      </c>
      <c r="N124" s="283"/>
      <c r="Q124" s="263" t="s">
        <v>258</v>
      </c>
      <c r="R124" s="313">
        <v>71</v>
      </c>
      <c r="S124" s="313">
        <v>71</v>
      </c>
      <c r="T124" s="259"/>
      <c r="U124" s="263"/>
      <c r="V124" s="313"/>
      <c r="W124" s="313"/>
      <c r="X124" s="283"/>
      <c r="Y124" s="282"/>
      <c r="Z124" s="283"/>
      <c r="AA124" s="292"/>
      <c r="AB124" s="293"/>
    </row>
    <row r="125" spans="6:28" ht="25.5">
      <c r="F125" s="267"/>
      <c r="G125" s="267"/>
      <c r="H125" s="289" t="s">
        <v>288</v>
      </c>
      <c r="I125" s="258" t="s">
        <v>751</v>
      </c>
      <c r="J125" s="259"/>
      <c r="K125" s="259"/>
      <c r="L125" s="259"/>
      <c r="M125" s="242" t="s">
        <v>727</v>
      </c>
      <c r="N125" s="283"/>
      <c r="Q125" s="263" t="s">
        <v>239</v>
      </c>
      <c r="R125" s="313">
        <v>61</v>
      </c>
      <c r="S125" s="313">
        <v>61</v>
      </c>
      <c r="T125" s="259"/>
      <c r="U125" s="263"/>
      <c r="V125" s="313"/>
      <c r="W125" s="313"/>
      <c r="X125" s="283"/>
      <c r="Y125" s="282"/>
      <c r="Z125" s="283"/>
      <c r="AA125" s="292"/>
      <c r="AB125" s="293"/>
    </row>
    <row r="126" spans="6:28" ht="15">
      <c r="F126" s="267"/>
      <c r="G126" s="267"/>
      <c r="H126" s="289" t="s">
        <v>288</v>
      </c>
      <c r="I126" s="263" t="s">
        <v>295</v>
      </c>
      <c r="J126" s="259"/>
      <c r="K126" s="259"/>
      <c r="L126" s="259"/>
      <c r="Q126" s="263" t="s">
        <v>256</v>
      </c>
      <c r="R126" s="313">
        <v>46</v>
      </c>
      <c r="S126" s="313">
        <v>46</v>
      </c>
      <c r="T126" s="259"/>
      <c r="U126" s="263"/>
      <c r="V126" s="313"/>
      <c r="W126" s="313"/>
      <c r="X126" s="283"/>
      <c r="Y126" s="282"/>
      <c r="Z126" s="283"/>
      <c r="AA126" s="292"/>
      <c r="AB126" s="293"/>
    </row>
    <row r="127" spans="6:28" ht="15">
      <c r="F127" s="267"/>
      <c r="G127" s="267"/>
      <c r="H127" s="294"/>
      <c r="I127" s="263" t="s">
        <v>587</v>
      </c>
      <c r="J127" s="259"/>
      <c r="K127" s="259"/>
      <c r="L127" s="259"/>
      <c r="Q127" s="263" t="s">
        <v>300</v>
      </c>
      <c r="R127" s="313">
        <v>46</v>
      </c>
      <c r="S127" s="313">
        <v>46</v>
      </c>
      <c r="T127" s="259"/>
      <c r="U127" s="242"/>
      <c r="V127" s="313"/>
      <c r="W127" s="313"/>
      <c r="X127" s="283"/>
      <c r="Y127" s="282"/>
      <c r="Z127" s="283"/>
      <c r="AA127" s="292"/>
      <c r="AB127" s="293"/>
    </row>
    <row r="128" spans="6:28" ht="15">
      <c r="F128" s="267"/>
      <c r="G128" s="267"/>
      <c r="H128" s="289" t="s">
        <v>296</v>
      </c>
      <c r="I128" s="263" t="s">
        <v>297</v>
      </c>
      <c r="J128" s="259"/>
      <c r="K128" s="259"/>
      <c r="L128" s="259"/>
      <c r="M128" s="250" t="s">
        <v>737</v>
      </c>
      <c r="Q128" s="263" t="s">
        <v>382</v>
      </c>
      <c r="R128" s="313">
        <v>56</v>
      </c>
      <c r="S128" s="313">
        <v>56</v>
      </c>
      <c r="T128" s="259"/>
      <c r="U128" s="263"/>
      <c r="V128" s="313"/>
      <c r="W128" s="313"/>
      <c r="X128" s="283"/>
      <c r="Y128" s="282"/>
      <c r="Z128" s="283"/>
      <c r="AA128" s="292"/>
      <c r="AB128" s="293"/>
    </row>
    <row r="129" spans="6:28" ht="15">
      <c r="F129" s="267"/>
      <c r="G129" s="267"/>
      <c r="H129" s="289" t="s">
        <v>296</v>
      </c>
      <c r="I129" s="263" t="s">
        <v>298</v>
      </c>
      <c r="J129" s="259"/>
      <c r="K129" s="259"/>
      <c r="L129" s="259"/>
      <c r="M129" s="290" t="s">
        <v>735</v>
      </c>
      <c r="N129" s="283"/>
      <c r="Q129" s="263" t="s">
        <v>240</v>
      </c>
      <c r="R129" s="313">
        <v>61</v>
      </c>
      <c r="S129" s="313">
        <v>61</v>
      </c>
      <c r="T129" s="259"/>
      <c r="U129" s="263"/>
      <c r="V129" s="313"/>
      <c r="W129" s="313"/>
      <c r="X129" s="283"/>
      <c r="Y129" s="282"/>
      <c r="Z129" s="283"/>
      <c r="AA129" s="292"/>
      <c r="AB129" s="293"/>
    </row>
    <row r="130" spans="6:28" ht="15">
      <c r="F130" s="267"/>
      <c r="G130" s="267"/>
      <c r="H130" s="289" t="s">
        <v>296</v>
      </c>
      <c r="I130" s="263" t="s">
        <v>299</v>
      </c>
      <c r="J130" s="259"/>
      <c r="K130" s="259"/>
      <c r="L130" s="259"/>
      <c r="M130" s="290" t="s">
        <v>728</v>
      </c>
      <c r="N130" s="283"/>
      <c r="Q130" s="263" t="s">
        <v>408</v>
      </c>
      <c r="R130" s="313">
        <v>51</v>
      </c>
      <c r="S130" s="313">
        <v>51</v>
      </c>
      <c r="T130" s="259"/>
      <c r="U130" s="263"/>
      <c r="V130" s="313"/>
      <c r="W130" s="313"/>
      <c r="X130" s="283"/>
      <c r="Y130" s="282"/>
      <c r="Z130" s="283"/>
      <c r="AA130" s="292"/>
      <c r="AB130" s="293"/>
    </row>
    <row r="131" spans="6:28" ht="14.25">
      <c r="F131" s="267"/>
      <c r="G131" s="267"/>
      <c r="H131" s="289" t="s">
        <v>296</v>
      </c>
      <c r="I131" s="263" t="s">
        <v>300</v>
      </c>
      <c r="J131" s="259"/>
      <c r="K131" s="259"/>
      <c r="L131" s="259"/>
      <c r="M131" s="290" t="s">
        <v>729</v>
      </c>
      <c r="N131" s="283"/>
      <c r="Q131" s="263" t="s">
        <v>602</v>
      </c>
      <c r="R131" s="313">
        <v>46</v>
      </c>
      <c r="S131" s="313">
        <v>46</v>
      </c>
      <c r="T131" s="259"/>
      <c r="U131" s="263"/>
      <c r="V131" s="313"/>
      <c r="W131" s="313"/>
      <c r="Z131" s="243"/>
      <c r="AA131" s="243"/>
      <c r="AB131" s="243"/>
    </row>
    <row r="132" spans="6:28" ht="15">
      <c r="F132" s="267"/>
      <c r="G132" s="267"/>
      <c r="H132" s="289" t="s">
        <v>296</v>
      </c>
      <c r="I132" s="263" t="s">
        <v>301</v>
      </c>
      <c r="J132" s="259"/>
      <c r="K132" s="259"/>
      <c r="L132" s="259"/>
      <c r="M132" s="290" t="s">
        <v>730</v>
      </c>
      <c r="N132" s="283"/>
      <c r="Q132" s="242" t="s">
        <v>688</v>
      </c>
      <c r="R132" s="313">
        <v>69</v>
      </c>
      <c r="S132" s="313">
        <v>69</v>
      </c>
      <c r="T132" s="259"/>
      <c r="U132" s="263"/>
      <c r="V132" s="313"/>
      <c r="W132" s="313"/>
      <c r="X132" s="283"/>
      <c r="Y132" s="282"/>
      <c r="Z132" s="284"/>
      <c r="AA132" s="285"/>
      <c r="AB132" s="286"/>
    </row>
    <row r="133" spans="6:28" ht="15">
      <c r="F133" s="267"/>
      <c r="G133" s="267"/>
      <c r="H133" s="289" t="s">
        <v>296</v>
      </c>
      <c r="I133" s="263" t="s">
        <v>302</v>
      </c>
      <c r="J133" s="259"/>
      <c r="K133" s="259"/>
      <c r="L133" s="259"/>
      <c r="M133" s="290" t="s">
        <v>731</v>
      </c>
      <c r="N133" s="283"/>
      <c r="Q133" s="258" t="s">
        <v>754</v>
      </c>
      <c r="R133" s="313">
        <v>56</v>
      </c>
      <c r="S133" s="313">
        <v>56</v>
      </c>
      <c r="T133" s="259"/>
      <c r="U133" s="291"/>
      <c r="V133" s="313"/>
      <c r="W133" s="313"/>
      <c r="X133" s="283"/>
      <c r="Y133" s="282"/>
      <c r="Z133" s="284"/>
      <c r="AA133" s="285"/>
      <c r="AB133" s="286"/>
    </row>
    <row r="134" spans="6:28" ht="15">
      <c r="F134" s="267"/>
      <c r="G134" s="267"/>
      <c r="H134" s="294"/>
      <c r="I134" s="263" t="s">
        <v>587</v>
      </c>
      <c r="J134" s="259"/>
      <c r="K134" s="259"/>
      <c r="L134" s="259"/>
      <c r="M134" s="290" t="s">
        <v>732</v>
      </c>
      <c r="N134" s="283"/>
      <c r="Q134" s="263" t="s">
        <v>495</v>
      </c>
      <c r="R134" s="313">
        <v>56</v>
      </c>
      <c r="S134" s="313">
        <v>56</v>
      </c>
      <c r="T134" s="259"/>
      <c r="U134" s="263"/>
      <c r="V134" s="313"/>
      <c r="W134" s="313"/>
      <c r="X134" s="283"/>
      <c r="Y134" s="282"/>
      <c r="Z134" s="284"/>
      <c r="AA134" s="285"/>
      <c r="AB134" s="286"/>
    </row>
    <row r="135" spans="6:28" ht="25.5">
      <c r="F135" s="267"/>
      <c r="G135" s="267"/>
      <c r="H135" s="289" t="s">
        <v>303</v>
      </c>
      <c r="I135" s="258" t="s">
        <v>752</v>
      </c>
      <c r="J135" s="259"/>
      <c r="K135" s="259"/>
      <c r="L135" s="259"/>
      <c r="M135" s="290" t="s">
        <v>733</v>
      </c>
      <c r="N135" s="283"/>
      <c r="Q135" s="263" t="s">
        <v>366</v>
      </c>
      <c r="R135" s="313">
        <v>51</v>
      </c>
      <c r="S135" s="313">
        <v>51</v>
      </c>
      <c r="T135" s="259"/>
      <c r="U135" s="263"/>
      <c r="V135" s="313"/>
      <c r="W135" s="313"/>
      <c r="X135" s="283"/>
      <c r="Y135" s="282"/>
      <c r="Z135" s="284"/>
      <c r="AA135" s="285"/>
      <c r="AB135" s="286"/>
    </row>
    <row r="136" spans="6:28" ht="15">
      <c r="F136" s="267"/>
      <c r="G136" s="267"/>
      <c r="H136" s="289" t="s">
        <v>303</v>
      </c>
      <c r="I136" s="263" t="s">
        <v>304</v>
      </c>
      <c r="J136" s="259"/>
      <c r="K136" s="259"/>
      <c r="L136" s="259"/>
      <c r="M136" s="290" t="s">
        <v>734</v>
      </c>
      <c r="N136" s="283"/>
      <c r="Q136" s="274" t="s">
        <v>632</v>
      </c>
      <c r="R136" s="313">
        <v>93</v>
      </c>
      <c r="S136" s="313">
        <v>93</v>
      </c>
      <c r="T136" s="259"/>
      <c r="U136" s="263"/>
      <c r="V136" s="313"/>
      <c r="W136" s="313"/>
      <c r="X136" s="283"/>
      <c r="Y136" s="282"/>
      <c r="Z136" s="284"/>
      <c r="AA136" s="285"/>
      <c r="AB136" s="286"/>
    </row>
    <row r="137" spans="6:28" ht="15">
      <c r="F137" s="267"/>
      <c r="G137" s="267"/>
      <c r="H137" s="289" t="s">
        <v>303</v>
      </c>
      <c r="I137" s="263" t="s">
        <v>305</v>
      </c>
      <c r="J137" s="259"/>
      <c r="K137" s="259"/>
      <c r="L137" s="259"/>
      <c r="Q137" s="263" t="s">
        <v>415</v>
      </c>
      <c r="R137" s="313">
        <v>56</v>
      </c>
      <c r="S137" s="313">
        <v>56</v>
      </c>
      <c r="T137" s="259"/>
      <c r="U137" s="242"/>
      <c r="V137" s="313"/>
      <c r="W137" s="313"/>
      <c r="X137" s="283"/>
      <c r="Y137" s="282"/>
      <c r="Z137" s="284"/>
      <c r="AA137" s="285"/>
      <c r="AB137" s="286"/>
    </row>
    <row r="138" spans="5:28" ht="15">
      <c r="E138" s="296"/>
      <c r="F138" s="296"/>
      <c r="G138" s="296"/>
      <c r="H138" s="289" t="s">
        <v>303</v>
      </c>
      <c r="I138" s="263" t="s">
        <v>306</v>
      </c>
      <c r="J138" s="259"/>
      <c r="K138" s="259"/>
      <c r="L138" s="259"/>
      <c r="Q138" s="263" t="s">
        <v>416</v>
      </c>
      <c r="R138" s="313">
        <v>51</v>
      </c>
      <c r="S138" s="313">
        <v>51</v>
      </c>
      <c r="T138" s="259"/>
      <c r="U138" s="258"/>
      <c r="V138" s="313"/>
      <c r="W138" s="313"/>
      <c r="X138" s="283"/>
      <c r="Y138" s="282"/>
      <c r="Z138" s="284"/>
      <c r="AA138" s="285"/>
      <c r="AB138" s="286"/>
    </row>
    <row r="139" spans="1:28" ht="26.25">
      <c r="A139" s="295"/>
      <c r="B139" s="296"/>
      <c r="C139" s="296"/>
      <c r="D139" s="296"/>
      <c r="H139" s="262" t="s">
        <v>303</v>
      </c>
      <c r="I139" s="263" t="s">
        <v>307</v>
      </c>
      <c r="J139" s="259"/>
      <c r="K139" s="259"/>
      <c r="L139" s="259"/>
      <c r="Q139" s="274" t="s">
        <v>633</v>
      </c>
      <c r="R139" s="313">
        <v>74</v>
      </c>
      <c r="S139" s="313">
        <v>74</v>
      </c>
      <c r="T139" s="259"/>
      <c r="U139" s="263"/>
      <c r="V139" s="313"/>
      <c r="W139" s="313"/>
      <c r="X139" s="283"/>
      <c r="Y139" s="282"/>
      <c r="Z139" s="284"/>
      <c r="AA139" s="285"/>
      <c r="AB139" s="286"/>
    </row>
    <row r="140" spans="8:28" ht="15">
      <c r="H140" s="262" t="s">
        <v>303</v>
      </c>
      <c r="I140" s="263" t="s">
        <v>592</v>
      </c>
      <c r="J140" s="259"/>
      <c r="K140" s="259"/>
      <c r="L140" s="259"/>
      <c r="Q140" s="263" t="s">
        <v>519</v>
      </c>
      <c r="R140" s="313">
        <v>51</v>
      </c>
      <c r="S140" s="313">
        <v>51</v>
      </c>
      <c r="T140" s="259"/>
      <c r="U140" s="263"/>
      <c r="V140" s="313"/>
      <c r="W140" s="313"/>
      <c r="X140" s="283"/>
      <c r="Y140" s="282"/>
      <c r="Z140" s="284"/>
      <c r="AA140" s="285"/>
      <c r="AB140" s="286"/>
    </row>
    <row r="141" spans="8:28" ht="15">
      <c r="H141" s="262"/>
      <c r="I141" s="263" t="s">
        <v>587</v>
      </c>
      <c r="J141" s="259"/>
      <c r="K141" s="259"/>
      <c r="L141" s="259"/>
      <c r="Q141" s="242" t="s">
        <v>775</v>
      </c>
      <c r="R141" s="313">
        <v>36</v>
      </c>
      <c r="S141" s="313">
        <v>36</v>
      </c>
      <c r="T141" s="259"/>
      <c r="U141" s="274"/>
      <c r="V141" s="313"/>
      <c r="W141" s="313"/>
      <c r="X141" s="283"/>
      <c r="Y141" s="282"/>
      <c r="Z141" s="284"/>
      <c r="AA141" s="285"/>
      <c r="AB141" s="286"/>
    </row>
    <row r="142" spans="8:28" ht="15">
      <c r="H142" s="262" t="s">
        <v>308</v>
      </c>
      <c r="I142" s="263" t="s">
        <v>309</v>
      </c>
      <c r="J142" s="259"/>
      <c r="K142" s="259"/>
      <c r="L142" s="259"/>
      <c r="Q142" s="263" t="s">
        <v>481</v>
      </c>
      <c r="R142" s="313">
        <v>46</v>
      </c>
      <c r="S142" s="313">
        <v>46</v>
      </c>
      <c r="T142" s="259"/>
      <c r="U142" s="263"/>
      <c r="V142" s="313"/>
      <c r="W142" s="313"/>
      <c r="X142" s="283"/>
      <c r="Y142" s="282"/>
      <c r="Z142" s="284"/>
      <c r="AA142" s="285"/>
      <c r="AB142" s="286"/>
    </row>
    <row r="143" spans="8:28" ht="15">
      <c r="H143" s="262" t="s">
        <v>308</v>
      </c>
      <c r="I143" s="263" t="s">
        <v>310</v>
      </c>
      <c r="J143" s="259"/>
      <c r="K143" s="259"/>
      <c r="L143" s="259"/>
      <c r="Q143" s="274" t="s">
        <v>634</v>
      </c>
      <c r="R143" s="313">
        <v>93</v>
      </c>
      <c r="S143" s="313">
        <v>93</v>
      </c>
      <c r="T143" s="259"/>
      <c r="U143" s="263"/>
      <c r="V143" s="313"/>
      <c r="W143" s="313"/>
      <c r="X143" s="283"/>
      <c r="Y143" s="282"/>
      <c r="Z143" s="284"/>
      <c r="AA143" s="285"/>
      <c r="AB143" s="286"/>
    </row>
    <row r="144" spans="8:28" ht="15">
      <c r="H144" s="262" t="s">
        <v>308</v>
      </c>
      <c r="I144" s="263" t="s">
        <v>311</v>
      </c>
      <c r="J144" s="259"/>
      <c r="K144" s="259"/>
      <c r="L144" s="259"/>
      <c r="Q144" s="263" t="s">
        <v>474</v>
      </c>
      <c r="R144" s="313">
        <v>51</v>
      </c>
      <c r="S144" s="313">
        <v>51</v>
      </c>
      <c r="T144" s="259"/>
      <c r="U144" s="274"/>
      <c r="V144" s="313"/>
      <c r="W144" s="313"/>
      <c r="X144" s="283"/>
      <c r="Y144" s="282"/>
      <c r="Z144" s="284"/>
      <c r="AA144" s="285"/>
      <c r="AB144" s="286"/>
    </row>
    <row r="145" spans="8:28" ht="15">
      <c r="H145" s="262" t="s">
        <v>308</v>
      </c>
      <c r="I145" s="263" t="s">
        <v>312</v>
      </c>
      <c r="J145" s="259"/>
      <c r="K145" s="259"/>
      <c r="L145" s="259"/>
      <c r="Q145" s="263" t="s">
        <v>203</v>
      </c>
      <c r="R145" s="313">
        <v>61</v>
      </c>
      <c r="S145" s="313">
        <v>61</v>
      </c>
      <c r="T145" s="259"/>
      <c r="U145" s="263"/>
      <c r="V145" s="313"/>
      <c r="W145" s="313"/>
      <c r="X145" s="283"/>
      <c r="Y145" s="282"/>
      <c r="Z145" s="284"/>
      <c r="AA145" s="285"/>
      <c r="AB145" s="286"/>
    </row>
    <row r="146" spans="8:28" ht="15">
      <c r="H146" s="262" t="s">
        <v>308</v>
      </c>
      <c r="I146" s="263" t="s">
        <v>313</v>
      </c>
      <c r="J146" s="259"/>
      <c r="K146" s="259"/>
      <c r="L146" s="259"/>
      <c r="Q146" s="263" t="s">
        <v>583</v>
      </c>
      <c r="R146" s="313">
        <v>51</v>
      </c>
      <c r="S146" s="313">
        <v>51</v>
      </c>
      <c r="T146" s="259"/>
      <c r="U146" s="242"/>
      <c r="V146" s="313"/>
      <c r="W146" s="313"/>
      <c r="X146" s="283"/>
      <c r="Y146" s="282"/>
      <c r="Z146" s="284"/>
      <c r="AA146" s="285"/>
      <c r="AB146" s="286"/>
    </row>
    <row r="147" spans="8:28" ht="15">
      <c r="H147" s="262" t="s">
        <v>308</v>
      </c>
      <c r="I147" s="263" t="s">
        <v>597</v>
      </c>
      <c r="J147" s="259"/>
      <c r="K147" s="259"/>
      <c r="L147" s="259"/>
      <c r="Q147" s="263" t="s">
        <v>559</v>
      </c>
      <c r="R147" s="313">
        <v>61</v>
      </c>
      <c r="S147" s="313">
        <v>61</v>
      </c>
      <c r="T147" s="259"/>
      <c r="U147" s="263"/>
      <c r="V147" s="313"/>
      <c r="W147" s="313"/>
      <c r="X147" s="283"/>
      <c r="Y147" s="282"/>
      <c r="Z147" s="284"/>
      <c r="AA147" s="285"/>
      <c r="AB147" s="286"/>
    </row>
    <row r="148" spans="8:28" ht="15">
      <c r="H148" s="262" t="s">
        <v>308</v>
      </c>
      <c r="I148" s="263" t="s">
        <v>314</v>
      </c>
      <c r="J148" s="259"/>
      <c r="K148" s="259"/>
      <c r="L148" s="259"/>
      <c r="Q148" s="242" t="s">
        <v>689</v>
      </c>
      <c r="R148" s="313">
        <v>64</v>
      </c>
      <c r="S148" s="313">
        <v>64</v>
      </c>
      <c r="T148" s="259"/>
      <c r="U148" s="263"/>
      <c r="V148" s="313"/>
      <c r="W148" s="313"/>
      <c r="X148" s="283"/>
      <c r="Y148" s="282"/>
      <c r="Z148" s="284"/>
      <c r="AA148" s="285"/>
      <c r="AB148" s="286"/>
    </row>
    <row r="149" spans="8:24" ht="14.25">
      <c r="H149" s="262" t="s">
        <v>308</v>
      </c>
      <c r="I149" s="263" t="s">
        <v>315</v>
      </c>
      <c r="J149" s="259"/>
      <c r="K149" s="259"/>
      <c r="L149" s="259"/>
      <c r="Q149" s="281" t="s">
        <v>663</v>
      </c>
      <c r="R149" s="313">
        <v>46</v>
      </c>
      <c r="S149" s="313">
        <v>46</v>
      </c>
      <c r="T149" s="259"/>
      <c r="U149" s="274"/>
      <c r="V149" s="313"/>
      <c r="W149" s="313"/>
      <c r="X149" s="283"/>
    </row>
    <row r="150" spans="8:23" ht="14.25">
      <c r="H150" s="262" t="s">
        <v>308</v>
      </c>
      <c r="I150" s="263" t="s">
        <v>316</v>
      </c>
      <c r="J150" s="259"/>
      <c r="K150" s="259"/>
      <c r="L150" s="259"/>
      <c r="Q150" s="263" t="s">
        <v>352</v>
      </c>
      <c r="R150" s="313">
        <v>51</v>
      </c>
      <c r="S150" s="313">
        <v>51</v>
      </c>
      <c r="T150" s="259"/>
      <c r="U150" s="263"/>
      <c r="V150" s="313"/>
      <c r="W150" s="313"/>
    </row>
    <row r="151" spans="8:23" ht="14.25">
      <c r="H151" s="262"/>
      <c r="I151" s="263" t="s">
        <v>587</v>
      </c>
      <c r="J151" s="259"/>
      <c r="K151" s="259"/>
      <c r="L151" s="259"/>
      <c r="Q151" s="263" t="s">
        <v>448</v>
      </c>
      <c r="R151" s="313">
        <v>51</v>
      </c>
      <c r="S151" s="313">
        <v>51</v>
      </c>
      <c r="T151" s="259"/>
      <c r="U151" s="263"/>
      <c r="V151" s="313"/>
      <c r="W151" s="313"/>
    </row>
    <row r="152" spans="8:23" ht="14.25">
      <c r="H152" s="262" t="s">
        <v>317</v>
      </c>
      <c r="I152" s="263" t="s">
        <v>318</v>
      </c>
      <c r="J152" s="259"/>
      <c r="K152" s="259"/>
      <c r="L152" s="259"/>
      <c r="Q152" s="263" t="s">
        <v>417</v>
      </c>
      <c r="R152" s="313">
        <v>61</v>
      </c>
      <c r="S152" s="313">
        <v>61</v>
      </c>
      <c r="T152" s="259"/>
      <c r="U152" s="263"/>
      <c r="V152" s="313"/>
      <c r="W152" s="313"/>
    </row>
    <row r="153" spans="8:23" ht="14.25">
      <c r="H153" s="262" t="s">
        <v>317</v>
      </c>
      <c r="I153" s="263" t="s">
        <v>319</v>
      </c>
      <c r="J153" s="259"/>
      <c r="K153" s="259"/>
      <c r="L153" s="259"/>
      <c r="Q153" s="263" t="s">
        <v>367</v>
      </c>
      <c r="R153" s="313">
        <v>46</v>
      </c>
      <c r="S153" s="313">
        <v>46</v>
      </c>
      <c r="T153" s="259"/>
      <c r="U153" s="263"/>
      <c r="V153" s="313"/>
      <c r="W153" s="313"/>
    </row>
    <row r="154" spans="8:23" ht="14.25">
      <c r="H154" s="262"/>
      <c r="I154" s="263" t="s">
        <v>587</v>
      </c>
      <c r="J154" s="259"/>
      <c r="K154" s="259"/>
      <c r="L154" s="259"/>
      <c r="Q154" s="258" t="s">
        <v>759</v>
      </c>
      <c r="R154" s="313">
        <v>66</v>
      </c>
      <c r="S154" s="313">
        <v>66</v>
      </c>
      <c r="T154" s="259"/>
      <c r="U154" s="242"/>
      <c r="V154" s="313"/>
      <c r="W154" s="313"/>
    </row>
    <row r="155" spans="8:23" ht="14.25">
      <c r="H155" s="262" t="s">
        <v>320</v>
      </c>
      <c r="I155" s="263" t="s">
        <v>321</v>
      </c>
      <c r="J155" s="259"/>
      <c r="K155" s="259"/>
      <c r="L155" s="259"/>
      <c r="Q155" s="242" t="s">
        <v>690</v>
      </c>
      <c r="R155" s="313">
        <v>15</v>
      </c>
      <c r="S155" s="313">
        <v>15</v>
      </c>
      <c r="T155" s="259"/>
      <c r="U155" s="281"/>
      <c r="V155" s="313"/>
      <c r="W155" s="313"/>
    </row>
    <row r="156" spans="8:23" ht="14.25">
      <c r="H156" s="262" t="s">
        <v>320</v>
      </c>
      <c r="I156" s="263" t="s">
        <v>322</v>
      </c>
      <c r="J156" s="259"/>
      <c r="K156" s="259"/>
      <c r="L156" s="259"/>
      <c r="Q156" s="263" t="s">
        <v>241</v>
      </c>
      <c r="R156" s="313">
        <v>56</v>
      </c>
      <c r="S156" s="313">
        <v>56</v>
      </c>
      <c r="T156" s="259"/>
      <c r="U156" s="263"/>
      <c r="V156" s="313"/>
      <c r="W156" s="313"/>
    </row>
    <row r="157" spans="8:23" ht="14.25">
      <c r="H157" s="262"/>
      <c r="I157" s="263" t="s">
        <v>587</v>
      </c>
      <c r="J157" s="259"/>
      <c r="K157" s="259"/>
      <c r="L157" s="259"/>
      <c r="Q157" s="263" t="s">
        <v>264</v>
      </c>
      <c r="R157" s="313">
        <v>71</v>
      </c>
      <c r="S157" s="313">
        <v>71</v>
      </c>
      <c r="T157" s="259"/>
      <c r="U157" s="263"/>
      <c r="V157" s="313"/>
      <c r="W157" s="313"/>
    </row>
    <row r="158" spans="8:23" ht="14.25">
      <c r="H158" s="262" t="s">
        <v>323</v>
      </c>
      <c r="I158" s="263" t="s">
        <v>324</v>
      </c>
      <c r="J158" s="259"/>
      <c r="K158" s="259"/>
      <c r="L158" s="259"/>
      <c r="Q158" s="274" t="s">
        <v>635</v>
      </c>
      <c r="R158" s="313">
        <v>74</v>
      </c>
      <c r="S158" s="313">
        <v>74</v>
      </c>
      <c r="T158" s="259"/>
      <c r="U158" s="263"/>
      <c r="V158" s="313"/>
      <c r="W158" s="313"/>
    </row>
    <row r="159" spans="8:23" ht="14.25">
      <c r="H159" s="262" t="s">
        <v>323</v>
      </c>
      <c r="I159" s="263" t="s">
        <v>325</v>
      </c>
      <c r="J159" s="259"/>
      <c r="K159" s="259"/>
      <c r="L159" s="259"/>
      <c r="Q159" s="263" t="s">
        <v>265</v>
      </c>
      <c r="R159" s="313">
        <v>56</v>
      </c>
      <c r="S159" s="313">
        <v>56</v>
      </c>
      <c r="T159" s="259"/>
      <c r="U159" s="263"/>
      <c r="V159" s="313"/>
      <c r="W159" s="313"/>
    </row>
    <row r="160" spans="8:23" ht="14.25">
      <c r="H160" s="262" t="s">
        <v>323</v>
      </c>
      <c r="I160" s="263" t="s">
        <v>326</v>
      </c>
      <c r="J160" s="259"/>
      <c r="K160" s="259"/>
      <c r="L160" s="259"/>
      <c r="Q160" s="263" t="s">
        <v>267</v>
      </c>
      <c r="R160" s="313">
        <v>51</v>
      </c>
      <c r="S160" s="313">
        <v>51</v>
      </c>
      <c r="T160" s="259"/>
      <c r="U160" s="258"/>
      <c r="V160" s="313"/>
      <c r="W160" s="313"/>
    </row>
    <row r="161" spans="8:23" ht="14.25">
      <c r="H161" s="262" t="s">
        <v>323</v>
      </c>
      <c r="I161" s="263" t="s">
        <v>327</v>
      </c>
      <c r="J161" s="259"/>
      <c r="K161" s="259"/>
      <c r="L161" s="259"/>
      <c r="Q161" s="263" t="s">
        <v>342</v>
      </c>
      <c r="R161" s="313">
        <v>56</v>
      </c>
      <c r="S161" s="313">
        <v>56</v>
      </c>
      <c r="T161" s="259"/>
      <c r="U161" s="242"/>
      <c r="V161" s="313"/>
      <c r="W161" s="313"/>
    </row>
    <row r="162" spans="8:23" ht="14.25">
      <c r="H162" s="262"/>
      <c r="I162" s="263" t="s">
        <v>587</v>
      </c>
      <c r="J162" s="259"/>
      <c r="K162" s="259"/>
      <c r="L162" s="259"/>
      <c r="Q162" s="263" t="s">
        <v>545</v>
      </c>
      <c r="R162" s="313">
        <v>56</v>
      </c>
      <c r="S162" s="313">
        <v>56</v>
      </c>
      <c r="T162" s="259"/>
      <c r="U162" s="263"/>
      <c r="V162" s="313"/>
      <c r="W162" s="313"/>
    </row>
    <row r="163" spans="8:23" ht="14.25">
      <c r="H163" s="262" t="s">
        <v>328</v>
      </c>
      <c r="I163" s="263" t="s">
        <v>329</v>
      </c>
      <c r="J163" s="259"/>
      <c r="K163" s="259"/>
      <c r="L163" s="259"/>
      <c r="Q163" s="274" t="s">
        <v>636</v>
      </c>
      <c r="R163" s="313">
        <v>96</v>
      </c>
      <c r="S163" s="313">
        <v>96</v>
      </c>
      <c r="T163" s="259"/>
      <c r="U163" s="263"/>
      <c r="V163" s="313"/>
      <c r="W163" s="313"/>
    </row>
    <row r="164" spans="8:23" ht="14.25">
      <c r="H164" s="262" t="s">
        <v>328</v>
      </c>
      <c r="I164" s="263" t="s">
        <v>330</v>
      </c>
      <c r="J164" s="259"/>
      <c r="K164" s="259"/>
      <c r="L164" s="259"/>
      <c r="Q164" s="263" t="s">
        <v>204</v>
      </c>
      <c r="R164" s="313">
        <v>61</v>
      </c>
      <c r="S164" s="313">
        <v>61</v>
      </c>
      <c r="T164" s="259"/>
      <c r="U164" s="274"/>
      <c r="V164" s="313"/>
      <c r="W164" s="313"/>
    </row>
    <row r="165" spans="8:23" ht="14.25">
      <c r="H165" s="262" t="s">
        <v>328</v>
      </c>
      <c r="I165" s="263" t="s">
        <v>598</v>
      </c>
      <c r="J165" s="259"/>
      <c r="K165" s="259"/>
      <c r="L165" s="259"/>
      <c r="Q165" s="307" t="s">
        <v>764</v>
      </c>
      <c r="R165" s="313">
        <v>102</v>
      </c>
      <c r="S165" s="313">
        <v>102</v>
      </c>
      <c r="T165" s="259"/>
      <c r="U165" s="263"/>
      <c r="V165" s="313"/>
      <c r="W165" s="313"/>
    </row>
    <row r="166" spans="8:23" ht="14.25">
      <c r="H166" s="262" t="s">
        <v>328</v>
      </c>
      <c r="I166" s="263" t="s">
        <v>331</v>
      </c>
      <c r="J166" s="259"/>
      <c r="K166" s="259"/>
      <c r="L166" s="259"/>
      <c r="Q166" s="263" t="s">
        <v>311</v>
      </c>
      <c r="R166" s="313">
        <v>56</v>
      </c>
      <c r="S166" s="313">
        <v>56</v>
      </c>
      <c r="T166" s="259"/>
      <c r="U166" s="263"/>
      <c r="V166" s="313"/>
      <c r="W166" s="313"/>
    </row>
    <row r="167" spans="8:23" ht="14.25">
      <c r="H167" s="262" t="s">
        <v>328</v>
      </c>
      <c r="I167" s="263" t="s">
        <v>332</v>
      </c>
      <c r="J167" s="259"/>
      <c r="K167" s="259"/>
      <c r="L167" s="259"/>
      <c r="Q167" s="263" t="s">
        <v>268</v>
      </c>
      <c r="R167" s="313">
        <v>51</v>
      </c>
      <c r="S167" s="313">
        <v>51</v>
      </c>
      <c r="T167" s="259"/>
      <c r="U167" s="263"/>
      <c r="V167" s="313"/>
      <c r="W167" s="313"/>
    </row>
    <row r="168" spans="8:23" ht="14.25">
      <c r="H168" s="262"/>
      <c r="I168" s="263" t="s">
        <v>587</v>
      </c>
      <c r="J168" s="259"/>
      <c r="K168" s="259"/>
      <c r="L168" s="259"/>
      <c r="Q168" s="263" t="s">
        <v>520</v>
      </c>
      <c r="R168" s="313">
        <v>56</v>
      </c>
      <c r="S168" s="313">
        <v>56</v>
      </c>
      <c r="T168" s="259"/>
      <c r="U168" s="263"/>
      <c r="V168" s="313"/>
      <c r="W168" s="313"/>
    </row>
    <row r="169" spans="8:23" ht="14.25">
      <c r="H169" s="262" t="s">
        <v>333</v>
      </c>
      <c r="I169" s="263" t="s">
        <v>334</v>
      </c>
      <c r="J169" s="259"/>
      <c r="K169" s="259"/>
      <c r="L169" s="259"/>
      <c r="Q169" s="274" t="s">
        <v>637</v>
      </c>
      <c r="R169" s="313">
        <v>54</v>
      </c>
      <c r="S169" s="313">
        <v>54</v>
      </c>
      <c r="T169" s="259"/>
      <c r="U169" s="263"/>
      <c r="V169" s="313"/>
      <c r="W169" s="313"/>
    </row>
    <row r="170" spans="8:23" ht="14.25">
      <c r="H170" s="262" t="s">
        <v>333</v>
      </c>
      <c r="I170" s="263" t="s">
        <v>335</v>
      </c>
      <c r="J170" s="259"/>
      <c r="K170" s="259"/>
      <c r="L170" s="259"/>
      <c r="Q170" s="263" t="s">
        <v>482</v>
      </c>
      <c r="R170" s="313">
        <v>51</v>
      </c>
      <c r="S170" s="313">
        <v>51</v>
      </c>
      <c r="T170" s="259"/>
      <c r="U170" s="274"/>
      <c r="V170" s="313"/>
      <c r="W170" s="313"/>
    </row>
    <row r="171" spans="8:23" ht="14.25">
      <c r="H171" s="262" t="s">
        <v>333</v>
      </c>
      <c r="I171" s="263" t="s">
        <v>593</v>
      </c>
      <c r="J171" s="259"/>
      <c r="K171" s="259"/>
      <c r="L171" s="259"/>
      <c r="Q171" s="263" t="s">
        <v>584</v>
      </c>
      <c r="R171" s="313">
        <v>51</v>
      </c>
      <c r="S171" s="313">
        <v>51</v>
      </c>
      <c r="T171" s="259"/>
      <c r="U171" s="263"/>
      <c r="V171" s="313"/>
      <c r="W171" s="313"/>
    </row>
    <row r="172" spans="8:23" ht="14.25">
      <c r="H172" s="262" t="s">
        <v>333</v>
      </c>
      <c r="I172" s="263" t="s">
        <v>336</v>
      </c>
      <c r="J172" s="259"/>
      <c r="K172" s="259"/>
      <c r="L172" s="259"/>
      <c r="Q172" s="242" t="s">
        <v>691</v>
      </c>
      <c r="R172" s="313">
        <v>65</v>
      </c>
      <c r="S172" s="313">
        <v>65</v>
      </c>
      <c r="T172" s="259"/>
      <c r="U172" s="307"/>
      <c r="V172" s="313"/>
      <c r="W172" s="313"/>
    </row>
    <row r="173" spans="8:23" ht="14.25">
      <c r="H173" s="262"/>
      <c r="I173" s="263" t="s">
        <v>587</v>
      </c>
      <c r="J173" s="259"/>
      <c r="K173" s="259"/>
      <c r="L173" s="259"/>
      <c r="Q173" s="263" t="s">
        <v>431</v>
      </c>
      <c r="R173" s="313">
        <v>66</v>
      </c>
      <c r="S173" s="313">
        <v>66</v>
      </c>
      <c r="T173" s="259"/>
      <c r="U173" s="263"/>
      <c r="V173" s="313"/>
      <c r="W173" s="313"/>
    </row>
    <row r="174" spans="8:23" ht="14.25">
      <c r="H174" s="262" t="s">
        <v>337</v>
      </c>
      <c r="I174" s="258" t="s">
        <v>753</v>
      </c>
      <c r="J174" s="259"/>
      <c r="K174" s="259"/>
      <c r="L174" s="259"/>
      <c r="Q174" s="263" t="s">
        <v>242</v>
      </c>
      <c r="R174" s="313">
        <v>51</v>
      </c>
      <c r="S174" s="313">
        <v>51</v>
      </c>
      <c r="T174" s="259"/>
      <c r="U174" s="263"/>
      <c r="V174" s="313"/>
      <c r="W174" s="313"/>
    </row>
    <row r="175" spans="8:23" ht="14.25">
      <c r="H175" s="262" t="s">
        <v>337</v>
      </c>
      <c r="I175" s="263" t="s">
        <v>338</v>
      </c>
      <c r="J175" s="259"/>
      <c r="K175" s="259"/>
      <c r="L175" s="259"/>
      <c r="Q175" s="263" t="s">
        <v>189</v>
      </c>
      <c r="R175" s="313">
        <v>66</v>
      </c>
      <c r="S175" s="313">
        <v>66</v>
      </c>
      <c r="T175" s="259"/>
      <c r="U175" s="263"/>
      <c r="V175" s="313"/>
      <c r="W175" s="313"/>
    </row>
    <row r="176" spans="8:23" ht="14.25">
      <c r="H176" s="262" t="s">
        <v>337</v>
      </c>
      <c r="I176" s="263" t="s">
        <v>339</v>
      </c>
      <c r="J176" s="259"/>
      <c r="K176" s="259"/>
      <c r="L176" s="259"/>
      <c r="Q176" s="263" t="s">
        <v>368</v>
      </c>
      <c r="R176" s="313">
        <v>51</v>
      </c>
      <c r="S176" s="313">
        <v>51</v>
      </c>
      <c r="T176" s="259"/>
      <c r="U176" s="274"/>
      <c r="V176" s="313"/>
      <c r="W176" s="313"/>
    </row>
    <row r="177" spans="8:23" ht="14.25">
      <c r="H177" s="262" t="s">
        <v>337</v>
      </c>
      <c r="I177" s="263" t="s">
        <v>340</v>
      </c>
      <c r="J177" s="259"/>
      <c r="K177" s="259"/>
      <c r="L177" s="259"/>
      <c r="Q177" s="263" t="s">
        <v>449</v>
      </c>
      <c r="R177" s="313">
        <v>56</v>
      </c>
      <c r="S177" s="313">
        <v>56</v>
      </c>
      <c r="T177" s="259"/>
      <c r="U177" s="263"/>
      <c r="V177" s="313"/>
      <c r="W177" s="313"/>
    </row>
    <row r="178" spans="8:23" ht="14.25">
      <c r="H178" s="262" t="s">
        <v>337</v>
      </c>
      <c r="I178" s="263" t="s">
        <v>341</v>
      </c>
      <c r="J178" s="259"/>
      <c r="K178" s="259"/>
      <c r="L178" s="259"/>
      <c r="Q178" s="263" t="s">
        <v>600</v>
      </c>
      <c r="R178" s="313">
        <v>51</v>
      </c>
      <c r="S178" s="313">
        <v>51</v>
      </c>
      <c r="T178" s="259"/>
      <c r="U178" s="263"/>
      <c r="V178" s="313"/>
      <c r="W178" s="313"/>
    </row>
    <row r="179" spans="8:23" ht="14.25">
      <c r="H179" s="262" t="s">
        <v>337</v>
      </c>
      <c r="I179" s="310" t="s">
        <v>766</v>
      </c>
      <c r="J179" s="259"/>
      <c r="K179" s="259"/>
      <c r="L179" s="259"/>
      <c r="Q179" s="263" t="s">
        <v>601</v>
      </c>
      <c r="R179" s="313">
        <v>56</v>
      </c>
      <c r="S179" s="313">
        <v>56</v>
      </c>
      <c r="T179" s="259"/>
      <c r="U179" s="242"/>
      <c r="V179" s="313"/>
      <c r="W179" s="313"/>
    </row>
    <row r="180" spans="8:23" ht="14.25">
      <c r="H180" s="262" t="s">
        <v>337</v>
      </c>
      <c r="I180" s="263" t="s">
        <v>603</v>
      </c>
      <c r="J180" s="259"/>
      <c r="K180" s="259"/>
      <c r="L180" s="259"/>
      <c r="Q180" s="263" t="s">
        <v>776</v>
      </c>
      <c r="R180" s="313">
        <v>51</v>
      </c>
      <c r="S180" s="313">
        <v>51</v>
      </c>
      <c r="T180" s="259"/>
      <c r="U180" s="263"/>
      <c r="V180" s="313"/>
      <c r="W180" s="313"/>
    </row>
    <row r="181" spans="8:23" ht="14.25">
      <c r="H181" s="262" t="s">
        <v>337</v>
      </c>
      <c r="I181" s="263" t="s">
        <v>342</v>
      </c>
      <c r="J181" s="259"/>
      <c r="K181" s="259"/>
      <c r="L181" s="259"/>
      <c r="Q181" s="250" t="s">
        <v>617</v>
      </c>
      <c r="R181" s="313">
        <v>75</v>
      </c>
      <c r="S181" s="313">
        <v>75</v>
      </c>
      <c r="T181" s="259"/>
      <c r="U181" s="263"/>
      <c r="V181" s="313"/>
      <c r="W181" s="313"/>
    </row>
    <row r="182" spans="8:23" ht="14.25">
      <c r="H182" s="262" t="s">
        <v>337</v>
      </c>
      <c r="I182" s="263" t="s">
        <v>343</v>
      </c>
      <c r="J182" s="259"/>
      <c r="K182" s="298"/>
      <c r="L182" s="298"/>
      <c r="Q182" s="263" t="s">
        <v>269</v>
      </c>
      <c r="R182" s="313">
        <v>51</v>
      </c>
      <c r="S182" s="313">
        <v>51</v>
      </c>
      <c r="T182" s="298"/>
      <c r="U182" s="263"/>
      <c r="V182" s="313"/>
      <c r="W182" s="313"/>
    </row>
    <row r="183" spans="8:23" ht="14.25">
      <c r="H183" s="297" t="s">
        <v>337</v>
      </c>
      <c r="I183" s="291" t="s">
        <v>344</v>
      </c>
      <c r="J183" s="298"/>
      <c r="K183" s="259"/>
      <c r="L183" s="259"/>
      <c r="Q183" s="263" t="s">
        <v>184</v>
      </c>
      <c r="R183" s="313">
        <v>51</v>
      </c>
      <c r="S183" s="313">
        <v>51</v>
      </c>
      <c r="T183" s="259"/>
      <c r="U183" s="263"/>
      <c r="V183" s="313"/>
      <c r="W183" s="313"/>
    </row>
    <row r="184" spans="8:23" ht="25.5">
      <c r="H184" s="262" t="s">
        <v>337</v>
      </c>
      <c r="I184" s="263" t="s">
        <v>345</v>
      </c>
      <c r="J184" s="259"/>
      <c r="K184" s="259"/>
      <c r="L184" s="259"/>
      <c r="Q184" s="263" t="s">
        <v>387</v>
      </c>
      <c r="R184" s="313">
        <v>56</v>
      </c>
      <c r="S184" s="313">
        <v>56</v>
      </c>
      <c r="T184" s="259"/>
      <c r="U184" s="263"/>
      <c r="V184" s="313"/>
      <c r="W184" s="313"/>
    </row>
    <row r="185" spans="8:23" ht="14.25">
      <c r="H185" s="262" t="s">
        <v>337</v>
      </c>
      <c r="I185" s="263" t="s">
        <v>346</v>
      </c>
      <c r="J185" s="259"/>
      <c r="K185" s="259"/>
      <c r="L185" s="259"/>
      <c r="Q185" s="263" t="s">
        <v>343</v>
      </c>
      <c r="R185" s="313">
        <v>56</v>
      </c>
      <c r="S185" s="313">
        <v>56</v>
      </c>
      <c r="T185" s="259"/>
      <c r="U185" s="263"/>
      <c r="V185" s="313"/>
      <c r="W185" s="313"/>
    </row>
    <row r="186" spans="8:23" ht="14.25">
      <c r="H186" s="299" t="s">
        <v>337</v>
      </c>
      <c r="I186" s="300" t="s">
        <v>347</v>
      </c>
      <c r="J186" s="259"/>
      <c r="K186" s="259"/>
      <c r="L186" s="259"/>
      <c r="Q186" s="242" t="s">
        <v>692</v>
      </c>
      <c r="R186" s="313">
        <v>60</v>
      </c>
      <c r="S186" s="313">
        <v>60</v>
      </c>
      <c r="T186" s="259"/>
      <c r="U186" s="263"/>
      <c r="V186" s="313"/>
      <c r="W186" s="313"/>
    </row>
    <row r="187" spans="8:23" ht="14.25">
      <c r="H187" s="262"/>
      <c r="I187" s="263" t="s">
        <v>587</v>
      </c>
      <c r="J187" s="259"/>
      <c r="K187" s="259"/>
      <c r="L187" s="259"/>
      <c r="Q187" s="274" t="s">
        <v>638</v>
      </c>
      <c r="R187" s="313">
        <v>96</v>
      </c>
      <c r="S187" s="313">
        <v>96</v>
      </c>
      <c r="T187" s="259"/>
      <c r="U187" s="263"/>
      <c r="V187" s="313"/>
      <c r="W187" s="313"/>
    </row>
    <row r="188" spans="8:23" ht="14.25">
      <c r="H188" s="262" t="s">
        <v>348</v>
      </c>
      <c r="I188" s="263" t="s">
        <v>349</v>
      </c>
      <c r="J188" s="259"/>
      <c r="K188" s="259"/>
      <c r="L188" s="259"/>
      <c r="Q188" s="263" t="s">
        <v>460</v>
      </c>
      <c r="R188" s="313">
        <v>51</v>
      </c>
      <c r="S188" s="313">
        <v>51</v>
      </c>
      <c r="T188" s="259"/>
      <c r="U188" s="263"/>
      <c r="V188" s="313"/>
      <c r="W188" s="313"/>
    </row>
    <row r="189" spans="8:23" ht="14.25">
      <c r="H189" s="262" t="s">
        <v>348</v>
      </c>
      <c r="I189" s="263" t="s">
        <v>350</v>
      </c>
      <c r="J189" s="259"/>
      <c r="K189" s="259"/>
      <c r="L189" s="259"/>
      <c r="Q189" s="263" t="s">
        <v>312</v>
      </c>
      <c r="R189" s="313">
        <v>46</v>
      </c>
      <c r="S189" s="313">
        <v>46</v>
      </c>
      <c r="T189" s="259"/>
      <c r="U189" s="250"/>
      <c r="V189" s="313"/>
      <c r="W189" s="313"/>
    </row>
    <row r="190" spans="8:23" ht="14.25">
      <c r="H190" s="262" t="s">
        <v>348</v>
      </c>
      <c r="I190" s="263" t="s">
        <v>351</v>
      </c>
      <c r="J190" s="259"/>
      <c r="K190" s="259"/>
      <c r="L190" s="259"/>
      <c r="Q190" s="263" t="s">
        <v>483</v>
      </c>
      <c r="R190" s="313">
        <v>51</v>
      </c>
      <c r="S190" s="313">
        <v>51</v>
      </c>
      <c r="T190" s="259"/>
      <c r="U190" s="263"/>
      <c r="V190" s="313"/>
      <c r="W190" s="313"/>
    </row>
    <row r="191" spans="8:23" ht="14.25">
      <c r="H191" s="262" t="s">
        <v>348</v>
      </c>
      <c r="I191" s="263" t="s">
        <v>352</v>
      </c>
      <c r="J191" s="259"/>
      <c r="K191" s="259"/>
      <c r="L191" s="259"/>
      <c r="Q191" s="263" t="s">
        <v>251</v>
      </c>
      <c r="R191" s="313">
        <v>56</v>
      </c>
      <c r="S191" s="313">
        <v>56</v>
      </c>
      <c r="T191" s="259"/>
      <c r="U191" s="263"/>
      <c r="V191" s="313"/>
      <c r="W191" s="313"/>
    </row>
    <row r="192" spans="8:23" ht="14.25">
      <c r="H192" s="262" t="s">
        <v>348</v>
      </c>
      <c r="I192" s="263" t="s">
        <v>353</v>
      </c>
      <c r="J192" s="259"/>
      <c r="K192" s="259"/>
      <c r="L192" s="259"/>
      <c r="Q192" s="263" t="s">
        <v>388</v>
      </c>
      <c r="R192" s="313">
        <v>51</v>
      </c>
      <c r="S192" s="313">
        <v>51</v>
      </c>
      <c r="T192" s="259"/>
      <c r="U192" s="263"/>
      <c r="V192" s="313"/>
      <c r="W192" s="313"/>
    </row>
    <row r="193" spans="8:23" ht="14.25">
      <c r="H193" s="262" t="s">
        <v>348</v>
      </c>
      <c r="I193" s="263" t="s">
        <v>354</v>
      </c>
      <c r="J193" s="259"/>
      <c r="K193" s="259"/>
      <c r="L193" s="259"/>
      <c r="Q193" s="242" t="s">
        <v>693</v>
      </c>
      <c r="R193" s="313">
        <v>59</v>
      </c>
      <c r="S193" s="313">
        <v>59</v>
      </c>
      <c r="T193" s="259"/>
      <c r="U193" s="263"/>
      <c r="V193" s="313"/>
      <c r="W193" s="313"/>
    </row>
    <row r="194" spans="8:23" ht="14.25">
      <c r="H194" s="262" t="s">
        <v>348</v>
      </c>
      <c r="I194" s="263" t="s">
        <v>355</v>
      </c>
      <c r="J194" s="259"/>
      <c r="K194" s="259"/>
      <c r="L194" s="259"/>
      <c r="Q194" s="263" t="s">
        <v>398</v>
      </c>
      <c r="R194" s="313">
        <v>56</v>
      </c>
      <c r="S194" s="313">
        <v>56</v>
      </c>
      <c r="T194" s="259"/>
      <c r="U194" s="242"/>
      <c r="V194" s="313"/>
      <c r="W194" s="313"/>
    </row>
    <row r="195" spans="8:23" ht="14.25">
      <c r="H195" s="262" t="s">
        <v>348</v>
      </c>
      <c r="I195" s="263" t="s">
        <v>356</v>
      </c>
      <c r="J195" s="259"/>
      <c r="K195" s="259"/>
      <c r="L195" s="259"/>
      <c r="Q195" s="263" t="s">
        <v>484</v>
      </c>
      <c r="R195" s="313">
        <v>51</v>
      </c>
      <c r="S195" s="313">
        <v>51</v>
      </c>
      <c r="T195" s="259"/>
      <c r="U195" s="274"/>
      <c r="V195" s="313"/>
      <c r="W195" s="313"/>
    </row>
    <row r="196" spans="8:23" ht="14.25">
      <c r="H196" s="262" t="s">
        <v>348</v>
      </c>
      <c r="I196" s="263" t="s">
        <v>357</v>
      </c>
      <c r="J196" s="259"/>
      <c r="K196" s="259"/>
      <c r="L196" s="259"/>
      <c r="Q196" s="263" t="s">
        <v>500</v>
      </c>
      <c r="R196" s="313">
        <v>61</v>
      </c>
      <c r="S196" s="313">
        <v>61</v>
      </c>
      <c r="T196" s="259"/>
      <c r="U196" s="263"/>
      <c r="V196" s="313"/>
      <c r="W196" s="313"/>
    </row>
    <row r="197" spans="8:23" ht="25.5">
      <c r="H197" s="262" t="s">
        <v>348</v>
      </c>
      <c r="I197" s="263" t="s">
        <v>358</v>
      </c>
      <c r="J197" s="259"/>
      <c r="K197" s="259"/>
      <c r="L197" s="259"/>
      <c r="Q197" s="263" t="s">
        <v>369</v>
      </c>
      <c r="R197" s="313">
        <v>56</v>
      </c>
      <c r="S197" s="313">
        <v>56</v>
      </c>
      <c r="T197" s="259"/>
      <c r="U197" s="263"/>
      <c r="V197" s="313"/>
      <c r="W197" s="313"/>
    </row>
    <row r="198" spans="8:23" ht="14.25">
      <c r="H198" s="262" t="s">
        <v>348</v>
      </c>
      <c r="I198" s="263" t="s">
        <v>359</v>
      </c>
      <c r="J198" s="259"/>
      <c r="K198" s="259"/>
      <c r="L198" s="259"/>
      <c r="Q198" s="242" t="s">
        <v>694</v>
      </c>
      <c r="R198" s="313">
        <v>63</v>
      </c>
      <c r="S198" s="313">
        <v>63</v>
      </c>
      <c r="T198" s="259"/>
      <c r="U198" s="263"/>
      <c r="V198" s="313"/>
      <c r="W198" s="313"/>
    </row>
    <row r="199" spans="8:23" ht="14.25">
      <c r="H199" s="262" t="s">
        <v>348</v>
      </c>
      <c r="I199" s="263" t="s">
        <v>590</v>
      </c>
      <c r="J199" s="259"/>
      <c r="K199" s="259"/>
      <c r="L199" s="259"/>
      <c r="Q199" s="263" t="s">
        <v>197</v>
      </c>
      <c r="R199" s="313">
        <v>46</v>
      </c>
      <c r="S199" s="313">
        <v>46</v>
      </c>
      <c r="T199" s="259"/>
      <c r="U199" s="263"/>
      <c r="V199" s="313"/>
      <c r="W199" s="313"/>
    </row>
    <row r="200" spans="8:23" ht="14.25">
      <c r="H200" s="262" t="s">
        <v>348</v>
      </c>
      <c r="I200" s="263" t="s">
        <v>360</v>
      </c>
      <c r="J200" s="259"/>
      <c r="K200" s="259"/>
      <c r="L200" s="259"/>
      <c r="Q200" s="263" t="s">
        <v>599</v>
      </c>
      <c r="R200" s="313">
        <v>46</v>
      </c>
      <c r="S200" s="313">
        <v>46</v>
      </c>
      <c r="T200" s="259"/>
      <c r="U200" s="263"/>
      <c r="V200" s="313"/>
      <c r="W200" s="313"/>
    </row>
    <row r="201" spans="8:23" ht="14.25">
      <c r="H201" s="262"/>
      <c r="I201" s="263" t="s">
        <v>587</v>
      </c>
      <c r="J201" s="259"/>
      <c r="K201" s="259"/>
      <c r="L201" s="259"/>
      <c r="Q201" s="263" t="s">
        <v>521</v>
      </c>
      <c r="R201" s="313">
        <v>71</v>
      </c>
      <c r="S201" s="313">
        <v>71</v>
      </c>
      <c r="T201" s="259"/>
      <c r="U201" s="263"/>
      <c r="V201" s="313"/>
      <c r="W201" s="313"/>
    </row>
    <row r="202" spans="8:23" ht="14.25">
      <c r="H202" s="262" t="s">
        <v>361</v>
      </c>
      <c r="I202" s="263" t="s">
        <v>362</v>
      </c>
      <c r="J202" s="259"/>
      <c r="K202" s="259"/>
      <c r="L202" s="259"/>
      <c r="Q202" s="269" t="s">
        <v>664</v>
      </c>
      <c r="R202" s="313">
        <v>46</v>
      </c>
      <c r="S202" s="313">
        <v>46</v>
      </c>
      <c r="T202" s="259"/>
      <c r="U202" s="242"/>
      <c r="V202" s="313"/>
      <c r="W202" s="313"/>
    </row>
    <row r="203" spans="8:23" ht="25.5">
      <c r="H203" s="262" t="s">
        <v>361</v>
      </c>
      <c r="I203" s="263" t="s">
        <v>363</v>
      </c>
      <c r="J203" s="259"/>
      <c r="K203" s="259"/>
      <c r="L203" s="259"/>
      <c r="Q203" s="263" t="s">
        <v>185</v>
      </c>
      <c r="R203" s="313">
        <v>51</v>
      </c>
      <c r="S203" s="313">
        <v>51</v>
      </c>
      <c r="T203" s="259"/>
      <c r="U203" s="263"/>
      <c r="V203" s="313"/>
      <c r="W203" s="313"/>
    </row>
    <row r="204" spans="8:23" ht="14.25">
      <c r="H204" s="262" t="s">
        <v>361</v>
      </c>
      <c r="I204" s="263" t="s">
        <v>364</v>
      </c>
      <c r="J204" s="259"/>
      <c r="K204" s="259"/>
      <c r="L204" s="259"/>
      <c r="Q204" s="263" t="s">
        <v>353</v>
      </c>
      <c r="R204" s="313">
        <v>56</v>
      </c>
      <c r="S204" s="313">
        <v>56</v>
      </c>
      <c r="T204" s="259"/>
      <c r="U204" s="263"/>
      <c r="V204" s="313"/>
      <c r="W204" s="313"/>
    </row>
    <row r="205" spans="8:23" ht="14.25">
      <c r="H205" s="262" t="s">
        <v>361</v>
      </c>
      <c r="I205" s="263" t="s">
        <v>365</v>
      </c>
      <c r="J205" s="259"/>
      <c r="K205" s="259"/>
      <c r="L205" s="259"/>
      <c r="Q205" s="258" t="s">
        <v>756</v>
      </c>
      <c r="R205" s="313">
        <v>51</v>
      </c>
      <c r="S205" s="313">
        <v>51</v>
      </c>
      <c r="T205" s="259"/>
      <c r="U205" s="263"/>
      <c r="V205" s="313"/>
      <c r="W205" s="313"/>
    </row>
    <row r="206" spans="8:23" ht="14.25">
      <c r="H206" s="262" t="s">
        <v>361</v>
      </c>
      <c r="I206" s="263" t="s">
        <v>366</v>
      </c>
      <c r="J206" s="259"/>
      <c r="K206" s="259"/>
      <c r="L206" s="259"/>
      <c r="Q206" s="263" t="s">
        <v>313</v>
      </c>
      <c r="R206" s="313">
        <v>61</v>
      </c>
      <c r="S206" s="313">
        <v>61</v>
      </c>
      <c r="T206" s="259"/>
      <c r="U206" s="263"/>
      <c r="V206" s="313"/>
      <c r="W206" s="313"/>
    </row>
    <row r="207" spans="8:23" ht="14.25">
      <c r="H207" s="262" t="s">
        <v>361</v>
      </c>
      <c r="I207" s="263" t="s">
        <v>367</v>
      </c>
      <c r="J207" s="259"/>
      <c r="K207" s="259"/>
      <c r="L207" s="259"/>
      <c r="Q207" s="290" t="s">
        <v>735</v>
      </c>
      <c r="R207" s="313">
        <v>83</v>
      </c>
      <c r="S207" s="313">
        <v>83</v>
      </c>
      <c r="T207" s="259"/>
      <c r="U207" s="242"/>
      <c r="V207" s="313"/>
      <c r="W207" s="313"/>
    </row>
    <row r="208" spans="8:23" ht="14.25">
      <c r="H208" s="262" t="s">
        <v>361</v>
      </c>
      <c r="I208" s="263" t="s">
        <v>368</v>
      </c>
      <c r="J208" s="259"/>
      <c r="K208" s="259"/>
      <c r="L208" s="259"/>
      <c r="Q208" s="290" t="s">
        <v>728</v>
      </c>
      <c r="R208" s="313">
        <v>86</v>
      </c>
      <c r="S208" s="313">
        <v>86</v>
      </c>
      <c r="T208" s="259"/>
      <c r="U208" s="263"/>
      <c r="V208" s="313"/>
      <c r="W208" s="313"/>
    </row>
    <row r="209" spans="8:23" ht="14.25">
      <c r="H209" s="262" t="s">
        <v>361</v>
      </c>
      <c r="I209" s="263" t="s">
        <v>369</v>
      </c>
      <c r="J209" s="259"/>
      <c r="K209" s="259"/>
      <c r="L209" s="259"/>
      <c r="Q209" s="290" t="s">
        <v>729</v>
      </c>
      <c r="R209" s="313">
        <v>92</v>
      </c>
      <c r="S209" s="313">
        <v>92</v>
      </c>
      <c r="T209" s="259"/>
      <c r="U209" s="263"/>
      <c r="V209" s="313"/>
      <c r="W209" s="313"/>
    </row>
    <row r="210" spans="8:23" ht="14.25">
      <c r="H210" s="262" t="s">
        <v>361</v>
      </c>
      <c r="I210" s="263" t="s">
        <v>370</v>
      </c>
      <c r="J210" s="259"/>
      <c r="K210" s="259"/>
      <c r="L210" s="259"/>
      <c r="Q210" s="290" t="s">
        <v>730</v>
      </c>
      <c r="R210" s="313">
        <v>83</v>
      </c>
      <c r="S210" s="313">
        <v>83</v>
      </c>
      <c r="T210" s="259"/>
      <c r="U210" s="263"/>
      <c r="V210" s="313"/>
      <c r="W210" s="313"/>
    </row>
    <row r="211" spans="8:23" ht="14.25">
      <c r="H211" s="262" t="s">
        <v>361</v>
      </c>
      <c r="I211" s="263" t="s">
        <v>371</v>
      </c>
      <c r="J211" s="259"/>
      <c r="K211" s="298"/>
      <c r="L211" s="298"/>
      <c r="Q211" s="290" t="s">
        <v>731</v>
      </c>
      <c r="R211" s="313">
        <v>85</v>
      </c>
      <c r="S211" s="313">
        <v>85</v>
      </c>
      <c r="T211" s="298"/>
      <c r="U211" s="269"/>
      <c r="V211" s="313"/>
      <c r="W211" s="313"/>
    </row>
    <row r="212" spans="8:23" ht="14.25">
      <c r="H212" s="297" t="s">
        <v>361</v>
      </c>
      <c r="I212" s="291" t="s">
        <v>372</v>
      </c>
      <c r="J212" s="298"/>
      <c r="K212" s="259"/>
      <c r="L212" s="259"/>
      <c r="Q212" s="263" t="s">
        <v>432</v>
      </c>
      <c r="R212" s="313">
        <v>46</v>
      </c>
      <c r="S212" s="313">
        <v>46</v>
      </c>
      <c r="T212" s="259"/>
      <c r="U212" s="263"/>
      <c r="V212" s="313"/>
      <c r="W212" s="313"/>
    </row>
    <row r="213" spans="8:23" ht="14.25">
      <c r="H213" s="262" t="s">
        <v>361</v>
      </c>
      <c r="I213" s="263" t="s">
        <v>373</v>
      </c>
      <c r="J213" s="259"/>
      <c r="K213" s="259"/>
      <c r="L213" s="259"/>
      <c r="Q213" s="263" t="s">
        <v>585</v>
      </c>
      <c r="R213" s="313">
        <v>56</v>
      </c>
      <c r="S213" s="313">
        <v>56</v>
      </c>
      <c r="T213" s="259"/>
      <c r="U213" s="263"/>
      <c r="V213" s="313"/>
      <c r="W213" s="313"/>
    </row>
    <row r="214" spans="8:23" ht="25.5">
      <c r="H214" s="262" t="s">
        <v>361</v>
      </c>
      <c r="I214" s="263" t="s">
        <v>374</v>
      </c>
      <c r="J214" s="259"/>
      <c r="K214" s="259"/>
      <c r="L214" s="259"/>
      <c r="Q214" s="258" t="s">
        <v>750</v>
      </c>
      <c r="R214" s="313">
        <v>51</v>
      </c>
      <c r="S214" s="313">
        <v>51</v>
      </c>
      <c r="T214" s="259"/>
      <c r="U214" s="263"/>
      <c r="V214" s="313"/>
      <c r="W214" s="313"/>
    </row>
    <row r="215" spans="8:23" ht="14.25">
      <c r="H215" s="262" t="s">
        <v>361</v>
      </c>
      <c r="I215" s="263" t="s">
        <v>375</v>
      </c>
      <c r="J215" s="259"/>
      <c r="K215" s="259"/>
      <c r="L215" s="259"/>
      <c r="Q215" s="263" t="s">
        <v>547</v>
      </c>
      <c r="R215" s="313">
        <v>51</v>
      </c>
      <c r="S215" s="313">
        <v>51</v>
      </c>
      <c r="T215" s="259"/>
      <c r="U215" s="258"/>
      <c r="V215" s="313"/>
      <c r="W215" s="313"/>
    </row>
    <row r="216" spans="8:23" ht="14.25">
      <c r="H216" s="262" t="s">
        <v>361</v>
      </c>
      <c r="I216" s="263" t="s">
        <v>376</v>
      </c>
      <c r="J216" s="259"/>
      <c r="K216" s="259"/>
      <c r="L216" s="259"/>
      <c r="Q216" s="263" t="s">
        <v>496</v>
      </c>
      <c r="R216" s="313">
        <v>71</v>
      </c>
      <c r="S216" s="313">
        <v>71</v>
      </c>
      <c r="T216" s="259"/>
      <c r="U216" s="263"/>
      <c r="V216" s="313"/>
      <c r="W216" s="313"/>
    </row>
    <row r="217" spans="8:23" ht="14.25">
      <c r="H217" s="262" t="s">
        <v>361</v>
      </c>
      <c r="I217" s="263" t="s">
        <v>377</v>
      </c>
      <c r="J217" s="259"/>
      <c r="K217" s="259"/>
      <c r="L217" s="259"/>
      <c r="Q217" s="263" t="s">
        <v>294</v>
      </c>
      <c r="R217" s="313">
        <v>56</v>
      </c>
      <c r="S217" s="313">
        <v>56</v>
      </c>
      <c r="T217" s="259"/>
      <c r="U217" s="290"/>
      <c r="V217" s="313"/>
      <c r="W217" s="313"/>
    </row>
    <row r="218" spans="8:23" ht="14.25">
      <c r="H218" s="262" t="s">
        <v>361</v>
      </c>
      <c r="I218" s="263" t="s">
        <v>378</v>
      </c>
      <c r="J218" s="259"/>
      <c r="K218" s="259"/>
      <c r="L218" s="259"/>
      <c r="Q218" s="242" t="s">
        <v>695</v>
      </c>
      <c r="R218" s="313">
        <v>64</v>
      </c>
      <c r="S218" s="313">
        <v>64</v>
      </c>
      <c r="T218" s="259"/>
      <c r="U218" s="290"/>
      <c r="V218" s="313"/>
      <c r="W218" s="313"/>
    </row>
    <row r="219" spans="8:23" ht="14.25">
      <c r="H219" s="262" t="s">
        <v>361</v>
      </c>
      <c r="I219" s="263" t="s">
        <v>379</v>
      </c>
      <c r="J219" s="259"/>
      <c r="K219" s="259"/>
      <c r="L219" s="259"/>
      <c r="Q219" s="242" t="s">
        <v>696</v>
      </c>
      <c r="R219" s="313">
        <v>69</v>
      </c>
      <c r="S219" s="313">
        <v>69</v>
      </c>
      <c r="T219" s="259"/>
      <c r="U219" s="290"/>
      <c r="V219" s="313"/>
      <c r="W219" s="313"/>
    </row>
    <row r="220" spans="8:23" ht="14.25">
      <c r="H220" s="262" t="s">
        <v>361</v>
      </c>
      <c r="I220" s="263" t="s">
        <v>380</v>
      </c>
      <c r="J220" s="259"/>
      <c r="K220" s="259"/>
      <c r="L220" s="259"/>
      <c r="Q220" s="263" t="s">
        <v>370</v>
      </c>
      <c r="R220" s="313">
        <v>51</v>
      </c>
      <c r="S220" s="313">
        <v>51</v>
      </c>
      <c r="T220" s="259"/>
      <c r="U220" s="290"/>
      <c r="V220" s="313"/>
      <c r="W220" s="313"/>
    </row>
    <row r="221" spans="8:23" ht="14.25">
      <c r="H221" s="262"/>
      <c r="I221" s="263" t="s">
        <v>587</v>
      </c>
      <c r="J221" s="259"/>
      <c r="K221" s="259"/>
      <c r="L221" s="259"/>
      <c r="Q221" s="263" t="s">
        <v>393</v>
      </c>
      <c r="R221" s="313">
        <v>61</v>
      </c>
      <c r="S221" s="313">
        <v>61</v>
      </c>
      <c r="T221" s="259"/>
      <c r="U221" s="290"/>
      <c r="V221" s="313"/>
      <c r="W221" s="313"/>
    </row>
    <row r="222" spans="8:23" ht="14.25">
      <c r="H222" s="262" t="s">
        <v>381</v>
      </c>
      <c r="I222" s="263" t="s">
        <v>382</v>
      </c>
      <c r="J222" s="259"/>
      <c r="K222" s="259"/>
      <c r="L222" s="259"/>
      <c r="Q222" s="263" t="s">
        <v>321</v>
      </c>
      <c r="R222" s="313">
        <v>61</v>
      </c>
      <c r="S222" s="313">
        <v>61</v>
      </c>
      <c r="T222" s="259"/>
      <c r="U222" s="263"/>
      <c r="V222" s="313"/>
      <c r="W222" s="313"/>
    </row>
    <row r="223" spans="8:23" ht="25.5">
      <c r="H223" s="262" t="s">
        <v>381</v>
      </c>
      <c r="I223" s="258" t="s">
        <v>754</v>
      </c>
      <c r="J223" s="259"/>
      <c r="K223" s="259"/>
      <c r="L223" s="259"/>
      <c r="Q223" s="242" t="s">
        <v>697</v>
      </c>
      <c r="R223" s="313">
        <v>55</v>
      </c>
      <c r="S223" s="313">
        <v>55</v>
      </c>
      <c r="T223" s="259"/>
      <c r="U223" s="263"/>
      <c r="V223" s="313"/>
      <c r="W223" s="313"/>
    </row>
    <row r="224" spans="8:23" ht="14.25">
      <c r="H224" s="262" t="s">
        <v>381</v>
      </c>
      <c r="I224" s="263" t="s">
        <v>383</v>
      </c>
      <c r="J224" s="259"/>
      <c r="K224" s="259"/>
      <c r="L224" s="259"/>
      <c r="Q224" s="263" t="s">
        <v>190</v>
      </c>
      <c r="R224" s="313">
        <v>46</v>
      </c>
      <c r="S224" s="313">
        <v>46</v>
      </c>
      <c r="T224" s="259"/>
      <c r="U224" s="258"/>
      <c r="V224" s="313"/>
      <c r="W224" s="313"/>
    </row>
    <row r="225" spans="8:23" ht="14.25">
      <c r="H225" s="262" t="s">
        <v>381</v>
      </c>
      <c r="I225" s="263" t="s">
        <v>384</v>
      </c>
      <c r="J225" s="259"/>
      <c r="K225" s="259"/>
      <c r="L225" s="259"/>
      <c r="Q225" s="242" t="s">
        <v>698</v>
      </c>
      <c r="R225" s="313">
        <v>66</v>
      </c>
      <c r="S225" s="313">
        <v>66</v>
      </c>
      <c r="T225" s="259"/>
      <c r="U225" s="263"/>
      <c r="V225" s="313"/>
      <c r="W225" s="313"/>
    </row>
    <row r="226" spans="8:23" ht="14.25">
      <c r="H226" s="262"/>
      <c r="I226" s="263" t="s">
        <v>587</v>
      </c>
      <c r="J226" s="259"/>
      <c r="K226" s="259"/>
      <c r="L226" s="259"/>
      <c r="Q226" s="263" t="s">
        <v>335</v>
      </c>
      <c r="R226" s="313">
        <v>56</v>
      </c>
      <c r="S226" s="313">
        <v>56</v>
      </c>
      <c r="T226" s="259"/>
      <c r="U226" s="263"/>
      <c r="V226" s="313"/>
      <c r="W226" s="313"/>
    </row>
    <row r="227" spans="8:23" ht="14.25">
      <c r="H227" s="262" t="s">
        <v>385</v>
      </c>
      <c r="I227" s="263" t="s">
        <v>386</v>
      </c>
      <c r="J227" s="259"/>
      <c r="K227" s="259"/>
      <c r="L227" s="259"/>
      <c r="Q227" s="242" t="s">
        <v>699</v>
      </c>
      <c r="R227" s="313">
        <v>75</v>
      </c>
      <c r="S227" s="313">
        <v>75</v>
      </c>
      <c r="T227" s="259"/>
      <c r="U227" s="263"/>
      <c r="V227" s="313"/>
      <c r="W227" s="313"/>
    </row>
    <row r="228" spans="8:23" ht="14.25">
      <c r="H228" s="262" t="s">
        <v>385</v>
      </c>
      <c r="I228" s="263" t="s">
        <v>387</v>
      </c>
      <c r="J228" s="259"/>
      <c r="K228" s="259"/>
      <c r="L228" s="259"/>
      <c r="Q228" s="263" t="s">
        <v>325</v>
      </c>
      <c r="R228" s="313">
        <v>56</v>
      </c>
      <c r="S228" s="313">
        <v>56</v>
      </c>
      <c r="T228" s="259"/>
      <c r="U228" s="242"/>
      <c r="V228" s="313"/>
      <c r="W228" s="313"/>
    </row>
    <row r="229" spans="8:23" ht="14.25">
      <c r="H229" s="262" t="s">
        <v>385</v>
      </c>
      <c r="I229" s="263" t="s">
        <v>388</v>
      </c>
      <c r="J229" s="259"/>
      <c r="K229" s="259"/>
      <c r="L229" s="259"/>
      <c r="Q229" s="242" t="s">
        <v>700</v>
      </c>
      <c r="R229" s="313">
        <v>50</v>
      </c>
      <c r="S229" s="313">
        <v>50</v>
      </c>
      <c r="T229" s="259"/>
      <c r="U229" s="242"/>
      <c r="V229" s="313"/>
      <c r="W229" s="313"/>
    </row>
    <row r="230" spans="8:23" ht="14.25">
      <c r="H230" s="262" t="s">
        <v>385</v>
      </c>
      <c r="I230" s="263" t="s">
        <v>389</v>
      </c>
      <c r="J230" s="259"/>
      <c r="K230" s="259"/>
      <c r="L230" s="259"/>
      <c r="Q230" s="263" t="s">
        <v>270</v>
      </c>
      <c r="R230" s="313">
        <v>71</v>
      </c>
      <c r="S230" s="313">
        <v>71</v>
      </c>
      <c r="T230" s="259"/>
      <c r="U230" s="263"/>
      <c r="V230" s="313"/>
      <c r="W230" s="313"/>
    </row>
    <row r="231" spans="8:23" ht="14.25">
      <c r="H231" s="262" t="s">
        <v>385</v>
      </c>
      <c r="I231" s="263" t="s">
        <v>390</v>
      </c>
      <c r="J231" s="259"/>
      <c r="K231" s="259"/>
      <c r="L231" s="259"/>
      <c r="Q231" s="263" t="s">
        <v>450</v>
      </c>
      <c r="R231" s="313">
        <v>61</v>
      </c>
      <c r="S231" s="313">
        <v>61</v>
      </c>
      <c r="T231" s="259"/>
      <c r="U231" s="263"/>
      <c r="V231" s="313"/>
      <c r="W231" s="313"/>
    </row>
    <row r="232" spans="8:23" ht="14.25">
      <c r="H232" s="262" t="s">
        <v>385</v>
      </c>
      <c r="I232" s="263" t="s">
        <v>391</v>
      </c>
      <c r="J232" s="259"/>
      <c r="K232" s="259"/>
      <c r="L232" s="259"/>
      <c r="Q232" s="242" t="s">
        <v>701</v>
      </c>
      <c r="R232" s="313">
        <v>65</v>
      </c>
      <c r="S232" s="313">
        <v>65</v>
      </c>
      <c r="T232" s="259"/>
      <c r="U232" s="263"/>
      <c r="V232" s="313"/>
      <c r="W232" s="313"/>
    </row>
    <row r="233" spans="8:23" ht="14.25">
      <c r="H233" s="262"/>
      <c r="I233" s="263" t="s">
        <v>587</v>
      </c>
      <c r="J233" s="259"/>
      <c r="K233" s="259"/>
      <c r="L233" s="259"/>
      <c r="Q233" s="263" t="s">
        <v>433</v>
      </c>
      <c r="R233" s="313">
        <v>66</v>
      </c>
      <c r="S233" s="313">
        <v>66</v>
      </c>
      <c r="T233" s="259"/>
      <c r="U233" s="242"/>
      <c r="V233" s="313"/>
      <c r="W233" s="313"/>
    </row>
    <row r="234" spans="8:23" ht="14.25">
      <c r="H234" s="262" t="s">
        <v>392</v>
      </c>
      <c r="I234" s="263" t="s">
        <v>604</v>
      </c>
      <c r="J234" s="259"/>
      <c r="K234" s="259"/>
      <c r="L234" s="259"/>
      <c r="Q234" s="263" t="s">
        <v>271</v>
      </c>
      <c r="R234" s="313">
        <v>46</v>
      </c>
      <c r="S234" s="313">
        <v>46</v>
      </c>
      <c r="T234" s="259"/>
      <c r="U234" s="263"/>
      <c r="V234" s="313"/>
      <c r="W234" s="313"/>
    </row>
    <row r="235" spans="8:23" ht="14.25">
      <c r="H235" s="262" t="s">
        <v>392</v>
      </c>
      <c r="I235" s="263" t="s">
        <v>393</v>
      </c>
      <c r="J235" s="259"/>
      <c r="K235" s="259"/>
      <c r="L235" s="259"/>
      <c r="Q235" s="242" t="s">
        <v>702</v>
      </c>
      <c r="R235" s="313">
        <v>63</v>
      </c>
      <c r="S235" s="313">
        <v>63</v>
      </c>
      <c r="T235" s="259"/>
      <c r="U235" s="242"/>
      <c r="V235" s="313"/>
      <c r="W235" s="313"/>
    </row>
    <row r="236" spans="8:23" ht="14.25">
      <c r="H236" s="262" t="s">
        <v>392</v>
      </c>
      <c r="I236" s="263" t="s">
        <v>591</v>
      </c>
      <c r="J236" s="259"/>
      <c r="K236" s="259"/>
      <c r="L236" s="259"/>
      <c r="Q236" s="263" t="s">
        <v>508</v>
      </c>
      <c r="R236" s="313">
        <v>56</v>
      </c>
      <c r="S236" s="313">
        <v>56</v>
      </c>
      <c r="T236" s="259"/>
      <c r="U236" s="263"/>
      <c r="V236" s="313"/>
      <c r="W236" s="313"/>
    </row>
    <row r="237" spans="8:23" ht="14.25">
      <c r="H237" s="262" t="s">
        <v>392</v>
      </c>
      <c r="I237" s="263" t="s">
        <v>394</v>
      </c>
      <c r="J237" s="259"/>
      <c r="K237" s="259"/>
      <c r="L237" s="259"/>
      <c r="Q237" s="242" t="s">
        <v>703</v>
      </c>
      <c r="R237" s="313">
        <v>61</v>
      </c>
      <c r="S237" s="313">
        <v>61</v>
      </c>
      <c r="T237" s="259"/>
      <c r="U237" s="242"/>
      <c r="V237" s="313"/>
      <c r="W237" s="313"/>
    </row>
    <row r="238" spans="8:23" ht="14.25">
      <c r="H238" s="289" t="s">
        <v>392</v>
      </c>
      <c r="I238" s="258" t="s">
        <v>755</v>
      </c>
      <c r="J238" s="272"/>
      <c r="K238" s="259"/>
      <c r="L238" s="259"/>
      <c r="Q238" s="242" t="s">
        <v>704</v>
      </c>
      <c r="R238" s="313">
        <v>74</v>
      </c>
      <c r="S238" s="313">
        <v>74</v>
      </c>
      <c r="T238" s="259"/>
      <c r="U238" s="263"/>
      <c r="V238" s="313"/>
      <c r="W238" s="313"/>
    </row>
    <row r="239" spans="8:23" ht="14.25">
      <c r="H239" s="262"/>
      <c r="I239" s="263" t="s">
        <v>587</v>
      </c>
      <c r="J239" s="259"/>
      <c r="K239" s="259"/>
      <c r="L239" s="259"/>
      <c r="Q239" s="239" t="s">
        <v>614</v>
      </c>
      <c r="R239" s="313">
        <v>30</v>
      </c>
      <c r="S239" s="313">
        <v>30</v>
      </c>
      <c r="T239" s="259"/>
      <c r="U239" s="242"/>
      <c r="V239" s="313"/>
      <c r="W239" s="313"/>
    </row>
    <row r="240" spans="8:23" ht="14.25">
      <c r="H240" s="262" t="s">
        <v>395</v>
      </c>
      <c r="I240" s="263" t="s">
        <v>396</v>
      </c>
      <c r="J240" s="259"/>
      <c r="K240" s="259"/>
      <c r="L240" s="259"/>
      <c r="Q240" s="291" t="s">
        <v>344</v>
      </c>
      <c r="R240" s="313">
        <v>51</v>
      </c>
      <c r="S240" s="313">
        <v>51</v>
      </c>
      <c r="T240" s="259"/>
      <c r="U240" s="263"/>
      <c r="V240" s="313"/>
      <c r="W240" s="313"/>
    </row>
    <row r="241" spans="8:23" ht="14.25">
      <c r="H241" s="262" t="s">
        <v>395</v>
      </c>
      <c r="I241" s="263" t="s">
        <v>397</v>
      </c>
      <c r="J241" s="259"/>
      <c r="K241" s="259"/>
      <c r="L241" s="259"/>
      <c r="Q241" s="263" t="s">
        <v>409</v>
      </c>
      <c r="R241" s="313">
        <v>51</v>
      </c>
      <c r="S241" s="313">
        <v>51</v>
      </c>
      <c r="T241" s="259"/>
      <c r="U241" s="263"/>
      <c r="V241" s="313"/>
      <c r="W241" s="313"/>
    </row>
    <row r="242" spans="8:23" ht="14.25">
      <c r="H242" s="262" t="s">
        <v>395</v>
      </c>
      <c r="I242" s="263" t="s">
        <v>398</v>
      </c>
      <c r="J242" s="259"/>
      <c r="K242" s="259"/>
      <c r="L242" s="259"/>
      <c r="Q242" s="263" t="s">
        <v>597</v>
      </c>
      <c r="R242" s="313">
        <v>51</v>
      </c>
      <c r="S242" s="313">
        <v>51</v>
      </c>
      <c r="T242" s="259"/>
      <c r="U242" s="242"/>
      <c r="V242" s="313"/>
      <c r="W242" s="313"/>
    </row>
    <row r="243" spans="8:23" ht="14.25">
      <c r="H243" s="262" t="s">
        <v>395</v>
      </c>
      <c r="I243" s="263" t="s">
        <v>399</v>
      </c>
      <c r="J243" s="259"/>
      <c r="K243" s="259"/>
      <c r="L243" s="259"/>
      <c r="Q243" s="263" t="s">
        <v>598</v>
      </c>
      <c r="R243" s="313">
        <v>56</v>
      </c>
      <c r="S243" s="313">
        <v>56</v>
      </c>
      <c r="T243" s="259"/>
      <c r="U243" s="263"/>
      <c r="V243" s="313"/>
      <c r="W243" s="313"/>
    </row>
    <row r="244" spans="8:23" ht="14.25">
      <c r="H244" s="262"/>
      <c r="I244" s="263" t="s">
        <v>587</v>
      </c>
      <c r="J244" s="259"/>
      <c r="K244" s="259"/>
      <c r="L244" s="259"/>
      <c r="Q244" s="263" t="s">
        <v>331</v>
      </c>
      <c r="R244" s="313">
        <v>61</v>
      </c>
      <c r="S244" s="313">
        <v>61</v>
      </c>
      <c r="T244" s="259"/>
      <c r="U244" s="263"/>
      <c r="V244" s="313"/>
      <c r="W244" s="313"/>
    </row>
    <row r="245" spans="8:23" ht="14.25">
      <c r="H245" s="262" t="s">
        <v>400</v>
      </c>
      <c r="I245" s="263" t="s">
        <v>401</v>
      </c>
      <c r="J245" s="259"/>
      <c r="K245" s="259"/>
      <c r="L245" s="259"/>
      <c r="Q245" s="263" t="s">
        <v>575</v>
      </c>
      <c r="R245" s="313">
        <v>51</v>
      </c>
      <c r="S245" s="313">
        <v>51</v>
      </c>
      <c r="T245" s="259"/>
      <c r="U245" s="242"/>
      <c r="V245" s="313"/>
      <c r="W245" s="313"/>
    </row>
    <row r="246" spans="8:23" ht="14.25">
      <c r="H246" s="262"/>
      <c r="I246" s="263" t="s">
        <v>587</v>
      </c>
      <c r="J246" s="259"/>
      <c r="K246" s="259"/>
      <c r="L246" s="259"/>
      <c r="Q246" s="263" t="s">
        <v>434</v>
      </c>
      <c r="R246" s="313">
        <v>61</v>
      </c>
      <c r="S246" s="313">
        <v>61</v>
      </c>
      <c r="T246" s="259"/>
      <c r="U246" s="263"/>
      <c r="V246" s="313"/>
      <c r="W246" s="313"/>
    </row>
    <row r="247" spans="8:23" ht="14.25">
      <c r="H247" s="262" t="s">
        <v>402</v>
      </c>
      <c r="I247" s="258" t="s">
        <v>756</v>
      </c>
      <c r="J247" s="259"/>
      <c r="K247" s="259"/>
      <c r="L247" s="259"/>
      <c r="Q247" s="263" t="s">
        <v>272</v>
      </c>
      <c r="R247" s="313">
        <v>46</v>
      </c>
      <c r="S247" s="313">
        <v>46</v>
      </c>
      <c r="T247" s="259"/>
      <c r="U247" s="242"/>
      <c r="V247" s="313"/>
      <c r="W247" s="313"/>
    </row>
    <row r="248" spans="8:23" ht="14.25">
      <c r="H248" s="262" t="s">
        <v>402</v>
      </c>
      <c r="I248" s="263" t="s">
        <v>403</v>
      </c>
      <c r="J248" s="259"/>
      <c r="K248" s="259"/>
      <c r="L248" s="259"/>
      <c r="Q248" s="263" t="s">
        <v>252</v>
      </c>
      <c r="R248" s="313">
        <v>66</v>
      </c>
      <c r="S248" s="313">
        <v>66</v>
      </c>
      <c r="T248" s="259"/>
      <c r="U248" s="242"/>
      <c r="V248" s="313"/>
      <c r="W248" s="313"/>
    </row>
    <row r="249" spans="8:23" ht="14.25">
      <c r="H249" s="262" t="s">
        <v>402</v>
      </c>
      <c r="I249" s="263" t="s">
        <v>404</v>
      </c>
      <c r="J249" s="259"/>
      <c r="K249" s="259"/>
      <c r="L249" s="259"/>
      <c r="Q249" s="290" t="s">
        <v>732</v>
      </c>
      <c r="R249" s="313">
        <v>99</v>
      </c>
      <c r="S249" s="313">
        <v>99</v>
      </c>
      <c r="T249" s="259"/>
      <c r="U249" s="239"/>
      <c r="V249" s="313"/>
      <c r="W249" s="313"/>
    </row>
    <row r="250" spans="8:23" ht="14.25">
      <c r="H250" s="262"/>
      <c r="I250" s="263" t="s">
        <v>587</v>
      </c>
      <c r="J250" s="259"/>
      <c r="K250" s="259"/>
      <c r="L250" s="259"/>
      <c r="Q250" s="263" t="s">
        <v>485</v>
      </c>
      <c r="R250" s="313">
        <v>56</v>
      </c>
      <c r="S250" s="313">
        <v>56</v>
      </c>
      <c r="T250" s="259"/>
      <c r="U250" s="291"/>
      <c r="V250" s="313"/>
      <c r="W250" s="313"/>
    </row>
    <row r="251" spans="8:23" ht="14.25">
      <c r="H251" s="262" t="s">
        <v>405</v>
      </c>
      <c r="I251" s="263" t="s">
        <v>406</v>
      </c>
      <c r="J251" s="259"/>
      <c r="K251" s="259"/>
      <c r="L251" s="259"/>
      <c r="Q251" s="263" t="s">
        <v>523</v>
      </c>
      <c r="R251" s="313">
        <v>56</v>
      </c>
      <c r="S251" s="313">
        <v>56</v>
      </c>
      <c r="T251" s="259"/>
      <c r="U251" s="263"/>
      <c r="V251" s="313"/>
      <c r="W251" s="313"/>
    </row>
    <row r="252" spans="8:23" ht="14.25">
      <c r="H252" s="262" t="s">
        <v>405</v>
      </c>
      <c r="I252" s="263" t="s">
        <v>407</v>
      </c>
      <c r="J252" s="259"/>
      <c r="K252" s="259"/>
      <c r="L252" s="259"/>
      <c r="Q252" s="263" t="s">
        <v>767</v>
      </c>
      <c r="R252" s="313">
        <v>56</v>
      </c>
      <c r="S252" s="313">
        <v>56</v>
      </c>
      <c r="T252" s="259"/>
      <c r="U252" s="263"/>
      <c r="V252" s="313"/>
      <c r="W252" s="313"/>
    </row>
    <row r="253" spans="8:23" ht="14.25">
      <c r="H253" s="262" t="s">
        <v>405</v>
      </c>
      <c r="I253" s="263" t="s">
        <v>602</v>
      </c>
      <c r="J253" s="259"/>
      <c r="K253" s="259"/>
      <c r="L253" s="259"/>
      <c r="Q253" s="263" t="s">
        <v>403</v>
      </c>
      <c r="R253" s="313">
        <v>71</v>
      </c>
      <c r="S253" s="313">
        <v>71</v>
      </c>
      <c r="T253" s="259"/>
      <c r="U253" s="263"/>
      <c r="V253" s="313"/>
      <c r="W253" s="313"/>
    </row>
    <row r="254" spans="8:23" ht="14.25">
      <c r="H254" s="262" t="s">
        <v>405</v>
      </c>
      <c r="I254" s="263" t="s">
        <v>409</v>
      </c>
      <c r="J254" s="259"/>
      <c r="K254" s="259"/>
      <c r="L254" s="259"/>
      <c r="Q254" s="258" t="s">
        <v>757</v>
      </c>
      <c r="R254" s="313">
        <v>56</v>
      </c>
      <c r="S254" s="313">
        <v>56</v>
      </c>
      <c r="T254" s="259"/>
      <c r="U254" s="263"/>
      <c r="V254" s="313"/>
      <c r="W254" s="313"/>
    </row>
    <row r="255" spans="8:23" ht="25.5">
      <c r="H255" s="262" t="s">
        <v>405</v>
      </c>
      <c r="I255" s="258" t="s">
        <v>757</v>
      </c>
      <c r="J255" s="259"/>
      <c r="K255" s="259"/>
      <c r="L255" s="259"/>
      <c r="Q255" s="263" t="s">
        <v>257</v>
      </c>
      <c r="R255" s="313">
        <v>46</v>
      </c>
      <c r="S255" s="313">
        <v>46</v>
      </c>
      <c r="T255" s="259"/>
      <c r="U255" s="263"/>
      <c r="V255" s="313"/>
      <c r="W255" s="313"/>
    </row>
    <row r="256" spans="8:23" ht="14.25">
      <c r="H256" s="262" t="s">
        <v>405</v>
      </c>
      <c r="I256" s="263" t="s">
        <v>595</v>
      </c>
      <c r="J256" s="259"/>
      <c r="K256" s="259"/>
      <c r="L256" s="259"/>
      <c r="Q256" s="263" t="s">
        <v>326</v>
      </c>
      <c r="R256" s="313">
        <v>61</v>
      </c>
      <c r="S256" s="313">
        <v>61</v>
      </c>
      <c r="T256" s="259"/>
      <c r="U256" s="263"/>
      <c r="V256" s="313"/>
      <c r="W256" s="313"/>
    </row>
    <row r="257" spans="8:23" ht="14.25">
      <c r="H257" s="262" t="s">
        <v>405</v>
      </c>
      <c r="I257" s="263" t="s">
        <v>410</v>
      </c>
      <c r="J257" s="259"/>
      <c r="K257" s="259"/>
      <c r="L257" s="259"/>
      <c r="Q257" s="263" t="s">
        <v>345</v>
      </c>
      <c r="R257" s="313">
        <v>61</v>
      </c>
      <c r="S257" s="313">
        <v>61</v>
      </c>
      <c r="T257" s="259"/>
      <c r="U257" s="263"/>
      <c r="V257" s="313"/>
      <c r="W257" s="313"/>
    </row>
    <row r="258" spans="8:23" ht="14.25">
      <c r="H258" s="262"/>
      <c r="I258" s="263" t="s">
        <v>587</v>
      </c>
      <c r="J258" s="259"/>
      <c r="K258" s="259"/>
      <c r="L258" s="259"/>
      <c r="Q258" s="239" t="s">
        <v>615</v>
      </c>
      <c r="R258" s="313">
        <v>30</v>
      </c>
      <c r="S258" s="313">
        <v>30</v>
      </c>
      <c r="T258" s="259"/>
      <c r="U258" s="263"/>
      <c r="V258" s="313"/>
      <c r="W258" s="313"/>
    </row>
    <row r="259" spans="8:23" ht="25.5">
      <c r="H259" s="262" t="s">
        <v>411</v>
      </c>
      <c r="I259" s="263" t="s">
        <v>412</v>
      </c>
      <c r="J259" s="259"/>
      <c r="K259" s="259"/>
      <c r="L259" s="259"/>
      <c r="Q259" s="263" t="s">
        <v>475</v>
      </c>
      <c r="R259" s="313">
        <v>56</v>
      </c>
      <c r="S259" s="313">
        <v>56</v>
      </c>
      <c r="T259" s="259"/>
      <c r="U259" s="290"/>
      <c r="V259" s="313"/>
      <c r="W259" s="313"/>
    </row>
    <row r="260" spans="8:23" ht="14.25">
      <c r="H260" s="262" t="s">
        <v>411</v>
      </c>
      <c r="I260" s="263" t="s">
        <v>413</v>
      </c>
      <c r="J260" s="259"/>
      <c r="K260" s="259"/>
      <c r="L260" s="259"/>
      <c r="Q260" s="263" t="s">
        <v>198</v>
      </c>
      <c r="R260" s="313">
        <v>61</v>
      </c>
      <c r="S260" s="313">
        <v>61</v>
      </c>
      <c r="T260" s="259"/>
      <c r="U260" s="263"/>
      <c r="V260" s="313"/>
      <c r="W260" s="313"/>
    </row>
    <row r="261" spans="8:23" ht="14.25">
      <c r="H261" s="262" t="s">
        <v>411</v>
      </c>
      <c r="I261" s="263" t="s">
        <v>414</v>
      </c>
      <c r="J261" s="259"/>
      <c r="K261" s="259"/>
      <c r="L261" s="259"/>
      <c r="Q261" s="308" t="s">
        <v>763</v>
      </c>
      <c r="R261" s="313">
        <v>75</v>
      </c>
      <c r="S261" s="313">
        <v>75</v>
      </c>
      <c r="T261" s="259"/>
      <c r="U261" s="263"/>
      <c r="V261" s="313"/>
      <c r="W261" s="313"/>
    </row>
    <row r="262" spans="8:23" ht="14.25">
      <c r="H262" s="262" t="s">
        <v>411</v>
      </c>
      <c r="I262" s="263" t="s">
        <v>415</v>
      </c>
      <c r="J262" s="259"/>
      <c r="K262" s="259"/>
      <c r="L262" s="259"/>
      <c r="Q262" s="263" t="s">
        <v>424</v>
      </c>
      <c r="R262" s="313">
        <v>51</v>
      </c>
      <c r="S262" s="313">
        <v>51</v>
      </c>
      <c r="T262" s="259"/>
      <c r="U262" s="263"/>
      <c r="V262" s="313"/>
      <c r="W262" s="313"/>
    </row>
    <row r="263" spans="8:23" ht="14.25">
      <c r="H263" s="262" t="s">
        <v>411</v>
      </c>
      <c r="I263" s="263" t="s">
        <v>416</v>
      </c>
      <c r="J263" s="259"/>
      <c r="K263" s="259"/>
      <c r="L263" s="259"/>
      <c r="Q263" s="263" t="s">
        <v>205</v>
      </c>
      <c r="R263" s="313">
        <v>71</v>
      </c>
      <c r="S263" s="313">
        <v>71</v>
      </c>
      <c r="T263" s="259"/>
      <c r="U263" s="263"/>
      <c r="V263" s="313"/>
      <c r="W263" s="313"/>
    </row>
    <row r="264" spans="8:23" ht="14.25">
      <c r="H264" s="262" t="s">
        <v>411</v>
      </c>
      <c r="I264" s="263" t="s">
        <v>417</v>
      </c>
      <c r="J264" s="259"/>
      <c r="K264" s="259"/>
      <c r="L264" s="259"/>
      <c r="Q264" s="263" t="s">
        <v>548</v>
      </c>
      <c r="R264" s="313">
        <v>61</v>
      </c>
      <c r="S264" s="313">
        <v>61</v>
      </c>
      <c r="T264" s="259"/>
      <c r="U264" s="258"/>
      <c r="V264" s="313"/>
      <c r="W264" s="313"/>
    </row>
    <row r="265" spans="8:23" ht="14.25">
      <c r="H265" s="262" t="s">
        <v>411</v>
      </c>
      <c r="I265" s="263" t="s">
        <v>418</v>
      </c>
      <c r="J265" s="259"/>
      <c r="K265" s="259"/>
      <c r="L265" s="259"/>
      <c r="Q265" s="263" t="s">
        <v>327</v>
      </c>
      <c r="R265" s="313">
        <v>61</v>
      </c>
      <c r="S265" s="313">
        <v>61</v>
      </c>
      <c r="T265" s="259"/>
      <c r="U265" s="263"/>
      <c r="V265" s="313"/>
      <c r="W265" s="313"/>
    </row>
    <row r="266" spans="8:23" ht="14.25">
      <c r="H266" s="262" t="s">
        <v>411</v>
      </c>
      <c r="I266" s="263" t="s">
        <v>419</v>
      </c>
      <c r="J266" s="259"/>
      <c r="K266" s="259"/>
      <c r="L266" s="259"/>
      <c r="Q266" s="290" t="s">
        <v>733</v>
      </c>
      <c r="R266" s="313">
        <v>85</v>
      </c>
      <c r="S266" s="313">
        <v>85</v>
      </c>
      <c r="T266" s="259"/>
      <c r="U266" s="263"/>
      <c r="V266" s="313"/>
      <c r="W266" s="313"/>
    </row>
    <row r="267" spans="8:23" ht="14.25">
      <c r="H267" s="262" t="s">
        <v>411</v>
      </c>
      <c r="I267" s="263" t="s">
        <v>420</v>
      </c>
      <c r="J267" s="259"/>
      <c r="K267" s="259"/>
      <c r="L267" s="259"/>
      <c r="Q267" s="307" t="s">
        <v>765</v>
      </c>
      <c r="R267" s="313">
        <v>102</v>
      </c>
      <c r="S267" s="313">
        <v>102</v>
      </c>
      <c r="T267" s="259"/>
      <c r="U267" s="263"/>
      <c r="V267" s="313"/>
      <c r="W267" s="313"/>
    </row>
    <row r="268" spans="8:23" ht="25.5">
      <c r="H268" s="262" t="s">
        <v>411</v>
      </c>
      <c r="I268" s="258" t="s">
        <v>758</v>
      </c>
      <c r="J268" s="259"/>
      <c r="K268" s="259"/>
      <c r="L268" s="259"/>
      <c r="Q268" s="269" t="s">
        <v>665</v>
      </c>
      <c r="R268" s="313">
        <v>46</v>
      </c>
      <c r="S268" s="313">
        <v>46</v>
      </c>
      <c r="T268" s="259"/>
      <c r="U268" s="263"/>
      <c r="V268" s="313"/>
      <c r="W268" s="313"/>
    </row>
    <row r="269" spans="8:23" ht="14.25">
      <c r="H269" s="262" t="s">
        <v>411</v>
      </c>
      <c r="I269" s="263" t="s">
        <v>421</v>
      </c>
      <c r="J269" s="259"/>
      <c r="K269" s="259"/>
      <c r="L269" s="259"/>
      <c r="Q269" s="263" t="s">
        <v>549</v>
      </c>
      <c r="R269" s="313">
        <v>51</v>
      </c>
      <c r="S269" s="313">
        <v>51</v>
      </c>
      <c r="T269" s="259"/>
      <c r="U269" s="239"/>
      <c r="V269" s="313"/>
      <c r="W269" s="313"/>
    </row>
    <row r="270" spans="8:23" ht="14.25">
      <c r="H270" s="262"/>
      <c r="I270" s="263" t="s">
        <v>587</v>
      </c>
      <c r="J270" s="259"/>
      <c r="K270" s="259"/>
      <c r="L270" s="259"/>
      <c r="Q270" s="263" t="s">
        <v>576</v>
      </c>
      <c r="R270" s="313">
        <v>56</v>
      </c>
      <c r="S270" s="313">
        <v>56</v>
      </c>
      <c r="T270" s="259"/>
      <c r="U270" s="263"/>
      <c r="V270" s="313"/>
      <c r="W270" s="313"/>
    </row>
    <row r="271" spans="8:23" ht="14.25">
      <c r="H271" s="262" t="s">
        <v>422</v>
      </c>
      <c r="I271" s="263" t="s">
        <v>423</v>
      </c>
      <c r="J271" s="259"/>
      <c r="K271" s="259"/>
      <c r="L271" s="259"/>
      <c r="Q271" s="239" t="s">
        <v>616</v>
      </c>
      <c r="R271" s="313">
        <v>69</v>
      </c>
      <c r="S271" s="313">
        <v>69</v>
      </c>
      <c r="T271" s="259"/>
      <c r="U271" s="263"/>
      <c r="V271" s="313"/>
      <c r="W271" s="313"/>
    </row>
    <row r="272" spans="8:23" ht="14.25">
      <c r="H272" s="262" t="s">
        <v>422</v>
      </c>
      <c r="I272" s="263" t="s">
        <v>424</v>
      </c>
      <c r="J272" s="259"/>
      <c r="K272" s="259"/>
      <c r="L272" s="259"/>
      <c r="Q272" s="263" t="s">
        <v>769</v>
      </c>
      <c r="R272" s="313">
        <v>51</v>
      </c>
      <c r="S272" s="313">
        <v>51</v>
      </c>
      <c r="T272" s="259"/>
      <c r="U272" s="308"/>
      <c r="V272" s="313"/>
      <c r="W272" s="313"/>
    </row>
    <row r="273" spans="8:23" ht="14.25">
      <c r="H273" s="262" t="s">
        <v>422</v>
      </c>
      <c r="I273" s="263" t="s">
        <v>767</v>
      </c>
      <c r="J273" s="259"/>
      <c r="K273" s="259"/>
      <c r="L273" s="259"/>
      <c r="Q273" s="263" t="s">
        <v>206</v>
      </c>
      <c r="R273" s="313">
        <v>61</v>
      </c>
      <c r="S273" s="313">
        <v>61</v>
      </c>
      <c r="T273" s="259"/>
      <c r="U273" s="263"/>
      <c r="V273" s="313"/>
      <c r="W273" s="313"/>
    </row>
    <row r="274" spans="8:23" ht="14.25">
      <c r="H274" s="262" t="s">
        <v>422</v>
      </c>
      <c r="I274" s="263" t="s">
        <v>425</v>
      </c>
      <c r="J274" s="259"/>
      <c r="K274" s="259"/>
      <c r="L274" s="259"/>
      <c r="Q274" s="263" t="s">
        <v>550</v>
      </c>
      <c r="R274" s="313">
        <v>46</v>
      </c>
      <c r="S274" s="313">
        <v>46</v>
      </c>
      <c r="T274" s="259"/>
      <c r="U274" s="263"/>
      <c r="V274" s="313"/>
      <c r="W274" s="313"/>
    </row>
    <row r="275" spans="8:23" ht="14.25">
      <c r="H275" s="262" t="s">
        <v>422</v>
      </c>
      <c r="I275" s="263" t="s">
        <v>426</v>
      </c>
      <c r="J275" s="259"/>
      <c r="K275" s="259"/>
      <c r="L275" s="259"/>
      <c r="Q275" s="263" t="s">
        <v>595</v>
      </c>
      <c r="R275" s="313">
        <v>56</v>
      </c>
      <c r="S275" s="313">
        <v>56</v>
      </c>
      <c r="T275" s="259"/>
      <c r="U275" s="263"/>
      <c r="V275" s="313"/>
      <c r="W275" s="313"/>
    </row>
    <row r="276" spans="8:23" ht="14.25">
      <c r="H276" s="262"/>
      <c r="I276" s="263" t="s">
        <v>587</v>
      </c>
      <c r="J276" s="259"/>
      <c r="K276" s="259"/>
      <c r="L276" s="259"/>
      <c r="Q276" s="263" t="s">
        <v>596</v>
      </c>
      <c r="R276" s="313">
        <v>71</v>
      </c>
      <c r="S276" s="313">
        <v>71</v>
      </c>
      <c r="T276" s="259"/>
      <c r="U276" s="263"/>
      <c r="V276" s="313"/>
      <c r="W276" s="313"/>
    </row>
    <row r="277" spans="8:23" ht="25.5">
      <c r="H277" s="262" t="s">
        <v>427</v>
      </c>
      <c r="I277" s="263" t="s">
        <v>428</v>
      </c>
      <c r="J277" s="259"/>
      <c r="K277" s="259"/>
      <c r="L277" s="259"/>
      <c r="Q277" s="263" t="s">
        <v>435</v>
      </c>
      <c r="R277" s="313">
        <v>71</v>
      </c>
      <c r="S277" s="313">
        <v>71</v>
      </c>
      <c r="T277" s="259"/>
      <c r="U277" s="290"/>
      <c r="V277" s="313"/>
      <c r="W277" s="313"/>
    </row>
    <row r="278" spans="8:23" ht="14.25">
      <c r="H278" s="262" t="s">
        <v>427</v>
      </c>
      <c r="I278" s="263" t="s">
        <v>429</v>
      </c>
      <c r="J278" s="259"/>
      <c r="K278" s="259"/>
      <c r="L278" s="259"/>
      <c r="Q278" s="250" t="s">
        <v>613</v>
      </c>
      <c r="R278" s="313">
        <v>30</v>
      </c>
      <c r="S278" s="313">
        <v>30</v>
      </c>
      <c r="T278" s="259"/>
      <c r="U278" s="307"/>
      <c r="V278" s="313"/>
      <c r="W278" s="313"/>
    </row>
    <row r="279" spans="8:23" ht="14.25">
      <c r="H279" s="262" t="s">
        <v>427</v>
      </c>
      <c r="I279" s="263" t="s">
        <v>430</v>
      </c>
      <c r="J279" s="259"/>
      <c r="K279" s="259"/>
      <c r="L279" s="259"/>
      <c r="Q279" s="263" t="s">
        <v>354</v>
      </c>
      <c r="R279" s="313">
        <v>71</v>
      </c>
      <c r="S279" s="313">
        <v>71</v>
      </c>
      <c r="T279" s="259"/>
      <c r="U279" s="269"/>
      <c r="V279" s="313"/>
      <c r="W279" s="313"/>
    </row>
    <row r="280" spans="8:23" ht="25.5">
      <c r="H280" s="262" t="s">
        <v>427</v>
      </c>
      <c r="I280" s="258" t="s">
        <v>759</v>
      </c>
      <c r="J280" s="259"/>
      <c r="K280" s="259"/>
      <c r="L280" s="259"/>
      <c r="Q280" s="269" t="s">
        <v>666</v>
      </c>
      <c r="R280" s="313">
        <v>90</v>
      </c>
      <c r="S280" s="313">
        <v>90</v>
      </c>
      <c r="T280" s="259"/>
      <c r="U280" s="263"/>
      <c r="V280" s="313"/>
      <c r="W280" s="313"/>
    </row>
    <row r="281" spans="8:23" ht="14.25">
      <c r="H281" s="262" t="s">
        <v>427</v>
      </c>
      <c r="I281" s="263" t="s">
        <v>431</v>
      </c>
      <c r="J281" s="259"/>
      <c r="K281" s="259"/>
      <c r="L281" s="259"/>
      <c r="Q281" s="263" t="s">
        <v>524</v>
      </c>
      <c r="R281" s="313">
        <v>56</v>
      </c>
      <c r="S281" s="313">
        <v>56</v>
      </c>
      <c r="T281" s="259"/>
      <c r="U281" s="263"/>
      <c r="V281" s="313"/>
      <c r="W281" s="313"/>
    </row>
    <row r="282" spans="8:23" ht="14.25">
      <c r="H282" s="262" t="s">
        <v>427</v>
      </c>
      <c r="I282" s="263" t="s">
        <v>432</v>
      </c>
      <c r="J282" s="259"/>
      <c r="K282" s="259"/>
      <c r="L282" s="259"/>
      <c r="Q282" s="242" t="s">
        <v>705</v>
      </c>
      <c r="R282" s="313">
        <v>75</v>
      </c>
      <c r="S282" s="313">
        <v>75</v>
      </c>
      <c r="T282" s="259"/>
      <c r="U282" s="263"/>
      <c r="V282" s="313"/>
      <c r="W282" s="313"/>
    </row>
    <row r="283" spans="8:23" ht="14.25">
      <c r="H283" s="262" t="s">
        <v>427</v>
      </c>
      <c r="I283" s="263" t="s">
        <v>433</v>
      </c>
      <c r="J283" s="259"/>
      <c r="K283" s="259"/>
      <c r="L283" s="259"/>
      <c r="Q283" s="242" t="s">
        <v>706</v>
      </c>
      <c r="R283" s="313">
        <v>55</v>
      </c>
      <c r="S283" s="313">
        <v>55</v>
      </c>
      <c r="T283" s="259"/>
      <c r="U283" s="239"/>
      <c r="V283" s="313"/>
      <c r="W283" s="313"/>
    </row>
    <row r="284" spans="8:23" ht="14.25">
      <c r="H284" s="262" t="s">
        <v>427</v>
      </c>
      <c r="I284" s="263" t="s">
        <v>434</v>
      </c>
      <c r="J284" s="259"/>
      <c r="K284" s="259"/>
      <c r="L284" s="259"/>
      <c r="Q284" s="263" t="s">
        <v>487</v>
      </c>
      <c r="R284" s="313">
        <v>56</v>
      </c>
      <c r="S284" s="313">
        <v>56</v>
      </c>
      <c r="T284" s="259"/>
      <c r="U284" s="263"/>
      <c r="V284" s="313"/>
      <c r="W284" s="313"/>
    </row>
    <row r="285" spans="8:23" ht="51">
      <c r="H285" s="262" t="s">
        <v>427</v>
      </c>
      <c r="I285" s="263" t="s">
        <v>435</v>
      </c>
      <c r="J285" s="259"/>
      <c r="K285" s="259"/>
      <c r="L285" s="259"/>
      <c r="Q285" s="263" t="s">
        <v>509</v>
      </c>
      <c r="R285" s="313">
        <v>61</v>
      </c>
      <c r="S285" s="313">
        <v>61</v>
      </c>
      <c r="T285" s="259"/>
      <c r="U285" s="263"/>
      <c r="V285" s="313"/>
      <c r="W285" s="313"/>
    </row>
    <row r="286" spans="8:23" ht="14.25">
      <c r="H286" s="262" t="s">
        <v>427</v>
      </c>
      <c r="I286" s="263" t="s">
        <v>436</v>
      </c>
      <c r="J286" s="259"/>
      <c r="K286" s="259"/>
      <c r="L286" s="259"/>
      <c r="Q286" s="263" t="s">
        <v>461</v>
      </c>
      <c r="R286" s="313">
        <v>46</v>
      </c>
      <c r="S286" s="313">
        <v>46</v>
      </c>
      <c r="T286" s="259"/>
      <c r="U286" s="263"/>
      <c r="V286" s="313"/>
      <c r="W286" s="313"/>
    </row>
    <row r="287" spans="8:23" ht="14.25">
      <c r="H287" s="262" t="s">
        <v>427</v>
      </c>
      <c r="I287" s="263" t="s">
        <v>437</v>
      </c>
      <c r="J287" s="259"/>
      <c r="K287" s="259"/>
      <c r="L287" s="259"/>
      <c r="Q287" s="263" t="s">
        <v>274</v>
      </c>
      <c r="R287" s="313">
        <v>66</v>
      </c>
      <c r="S287" s="313">
        <v>66</v>
      </c>
      <c r="T287" s="259"/>
      <c r="U287" s="263"/>
      <c r="V287" s="313"/>
      <c r="W287" s="313"/>
    </row>
    <row r="288" spans="8:23" ht="14.25">
      <c r="H288" s="262" t="s">
        <v>427</v>
      </c>
      <c r="I288" s="263" t="s">
        <v>438</v>
      </c>
      <c r="J288" s="259"/>
      <c r="K288" s="259"/>
      <c r="L288" s="259"/>
      <c r="Q288" s="263" t="s">
        <v>774</v>
      </c>
      <c r="R288" s="313">
        <v>61</v>
      </c>
      <c r="S288" s="313">
        <v>61</v>
      </c>
      <c r="T288" s="259"/>
      <c r="U288" s="263"/>
      <c r="V288" s="313"/>
      <c r="W288" s="313"/>
    </row>
    <row r="289" spans="8:23" ht="25.5">
      <c r="H289" s="262" t="s">
        <v>427</v>
      </c>
      <c r="I289" s="258" t="s">
        <v>760</v>
      </c>
      <c r="J289" s="259"/>
      <c r="K289" s="259"/>
      <c r="L289" s="259"/>
      <c r="Q289" s="291" t="s">
        <v>372</v>
      </c>
      <c r="R289" s="313">
        <v>46</v>
      </c>
      <c r="S289" s="313">
        <v>46</v>
      </c>
      <c r="T289" s="259"/>
      <c r="U289" s="263"/>
      <c r="V289" s="313"/>
      <c r="W289" s="313"/>
    </row>
    <row r="290" spans="8:23" ht="14.25">
      <c r="H290" s="262" t="s">
        <v>427</v>
      </c>
      <c r="I290" s="263" t="s">
        <v>384</v>
      </c>
      <c r="J290" s="259"/>
      <c r="K290" s="259"/>
      <c r="L290" s="259"/>
      <c r="Q290" s="263" t="s">
        <v>771</v>
      </c>
      <c r="R290" s="313">
        <v>51</v>
      </c>
      <c r="S290" s="313">
        <v>51</v>
      </c>
      <c r="T290" s="259"/>
      <c r="U290" s="250"/>
      <c r="V290" s="313"/>
      <c r="W290" s="313"/>
    </row>
    <row r="291" spans="8:23" ht="25.5">
      <c r="H291" s="262" t="s">
        <v>427</v>
      </c>
      <c r="I291" s="263" t="s">
        <v>439</v>
      </c>
      <c r="J291" s="259"/>
      <c r="K291" s="259"/>
      <c r="L291" s="259"/>
      <c r="Q291" s="250" t="s">
        <v>619</v>
      </c>
      <c r="R291" s="313">
        <v>39</v>
      </c>
      <c r="S291" s="313">
        <v>39</v>
      </c>
      <c r="T291" s="259"/>
      <c r="U291" s="263"/>
      <c r="V291" s="313"/>
      <c r="W291" s="313"/>
    </row>
    <row r="292" spans="8:23" ht="14.25">
      <c r="H292" s="262" t="s">
        <v>427</v>
      </c>
      <c r="I292" s="263" t="s">
        <v>768</v>
      </c>
      <c r="J292" s="259"/>
      <c r="K292" s="259"/>
      <c r="L292" s="259"/>
      <c r="Q292" s="258" t="s">
        <v>747</v>
      </c>
      <c r="R292" s="313">
        <v>56</v>
      </c>
      <c r="S292" s="313">
        <v>56</v>
      </c>
      <c r="T292" s="259"/>
      <c r="U292" s="269"/>
      <c r="V292" s="313"/>
      <c r="W292" s="313"/>
    </row>
    <row r="293" spans="8:23" ht="25.5">
      <c r="H293" s="262" t="s">
        <v>427</v>
      </c>
      <c r="I293" s="258" t="s">
        <v>761</v>
      </c>
      <c r="J293" s="259"/>
      <c r="K293" s="259"/>
      <c r="L293" s="259"/>
      <c r="Q293" s="263" t="s">
        <v>577</v>
      </c>
      <c r="R293" s="313">
        <v>61</v>
      </c>
      <c r="S293" s="313">
        <v>61</v>
      </c>
      <c r="T293" s="259"/>
      <c r="U293" s="263"/>
      <c r="V293" s="313"/>
      <c r="W293" s="313"/>
    </row>
    <row r="294" spans="8:23" ht="14.25">
      <c r="H294" s="262" t="s">
        <v>427</v>
      </c>
      <c r="I294" s="263" t="s">
        <v>441</v>
      </c>
      <c r="J294" s="259"/>
      <c r="K294" s="259"/>
      <c r="L294" s="259"/>
      <c r="Q294" s="263" t="s">
        <v>383</v>
      </c>
      <c r="R294" s="313">
        <v>71</v>
      </c>
      <c r="S294" s="313">
        <v>71</v>
      </c>
      <c r="T294" s="259"/>
      <c r="U294" s="242"/>
      <c r="V294" s="313"/>
      <c r="W294" s="313"/>
    </row>
    <row r="295" spans="8:23" ht="14.25">
      <c r="H295" s="262" t="s">
        <v>427</v>
      </c>
      <c r="I295" s="263" t="s">
        <v>442</v>
      </c>
      <c r="J295" s="259"/>
      <c r="K295" s="259"/>
      <c r="L295" s="259"/>
      <c r="Q295" s="274" t="s">
        <v>639</v>
      </c>
      <c r="R295" s="313">
        <v>67</v>
      </c>
      <c r="S295" s="313">
        <v>67</v>
      </c>
      <c r="T295" s="259"/>
      <c r="U295" s="242"/>
      <c r="V295" s="313"/>
      <c r="W295" s="313"/>
    </row>
    <row r="296" spans="8:23" ht="14.25">
      <c r="H296" s="262"/>
      <c r="I296" s="263" t="s">
        <v>587</v>
      </c>
      <c r="J296" s="259"/>
      <c r="K296" s="259"/>
      <c r="L296" s="259"/>
      <c r="Q296" s="263" t="s">
        <v>399</v>
      </c>
      <c r="R296" s="313">
        <v>51</v>
      </c>
      <c r="S296" s="313">
        <v>51</v>
      </c>
      <c r="T296" s="259"/>
      <c r="U296" s="263"/>
      <c r="V296" s="313"/>
      <c r="W296" s="313"/>
    </row>
    <row r="297" spans="8:23" ht="14.25">
      <c r="H297" s="262" t="s">
        <v>443</v>
      </c>
      <c r="I297" s="263" t="s">
        <v>444</v>
      </c>
      <c r="J297" s="259"/>
      <c r="K297" s="259"/>
      <c r="L297" s="259"/>
      <c r="Q297" s="263" t="s">
        <v>772</v>
      </c>
      <c r="R297" s="313">
        <v>56</v>
      </c>
      <c r="S297" s="313">
        <v>56</v>
      </c>
      <c r="T297" s="259"/>
      <c r="U297" s="263"/>
      <c r="V297" s="313"/>
      <c r="W297" s="313"/>
    </row>
    <row r="298" spans="8:23" ht="14.25">
      <c r="H298" s="262" t="s">
        <v>443</v>
      </c>
      <c r="I298" s="263" t="s">
        <v>445</v>
      </c>
      <c r="J298" s="259"/>
      <c r="K298" s="259"/>
      <c r="L298" s="259"/>
      <c r="Q298" s="263" t="s">
        <v>186</v>
      </c>
      <c r="R298" s="313">
        <v>51</v>
      </c>
      <c r="S298" s="313">
        <v>51</v>
      </c>
      <c r="T298" s="259"/>
      <c r="U298" s="263"/>
      <c r="V298" s="313"/>
      <c r="W298" s="313"/>
    </row>
    <row r="299" spans="8:23" ht="14.25">
      <c r="H299" s="262" t="s">
        <v>443</v>
      </c>
      <c r="I299" s="263" t="s">
        <v>446</v>
      </c>
      <c r="J299" s="259"/>
      <c r="K299" s="259"/>
      <c r="L299" s="259"/>
      <c r="Q299" s="263" t="s">
        <v>207</v>
      </c>
      <c r="R299" s="313">
        <v>51</v>
      </c>
      <c r="S299" s="313">
        <v>51</v>
      </c>
      <c r="T299" s="259"/>
      <c r="U299" s="263"/>
      <c r="V299" s="313"/>
      <c r="W299" s="313"/>
    </row>
    <row r="300" spans="8:23" ht="14.25">
      <c r="H300" s="262" t="s">
        <v>443</v>
      </c>
      <c r="I300" s="263" t="s">
        <v>447</v>
      </c>
      <c r="J300" s="259"/>
      <c r="K300" s="259"/>
      <c r="L300" s="259"/>
      <c r="Q300" s="290" t="s">
        <v>734</v>
      </c>
      <c r="R300" s="313">
        <v>73</v>
      </c>
      <c r="S300" s="313">
        <v>73</v>
      </c>
      <c r="T300" s="259"/>
      <c r="U300" s="263"/>
      <c r="V300" s="313"/>
      <c r="W300" s="313"/>
    </row>
    <row r="301" spans="8:23" ht="14.25">
      <c r="H301" s="262" t="s">
        <v>443</v>
      </c>
      <c r="I301" s="263" t="s">
        <v>408</v>
      </c>
      <c r="J301" s="259"/>
      <c r="K301" s="259"/>
      <c r="L301" s="259"/>
      <c r="Q301" s="274" t="s">
        <v>640</v>
      </c>
      <c r="R301" s="313">
        <v>86</v>
      </c>
      <c r="S301" s="313">
        <v>86</v>
      </c>
      <c r="T301" s="259"/>
      <c r="U301" s="263"/>
      <c r="V301" s="313"/>
      <c r="W301" s="313"/>
    </row>
    <row r="302" spans="8:23" ht="14.25">
      <c r="H302" s="262" t="s">
        <v>443</v>
      </c>
      <c r="I302" s="263" t="s">
        <v>448</v>
      </c>
      <c r="J302" s="259"/>
      <c r="K302" s="259"/>
      <c r="L302" s="259"/>
      <c r="Q302" s="263" t="s">
        <v>208</v>
      </c>
      <c r="R302" s="313">
        <v>71</v>
      </c>
      <c r="S302" s="313">
        <v>71</v>
      </c>
      <c r="T302" s="259"/>
      <c r="U302" s="291"/>
      <c r="V302" s="313"/>
      <c r="W302" s="313"/>
    </row>
    <row r="303" spans="8:23" ht="14.25">
      <c r="H303" s="262" t="s">
        <v>443</v>
      </c>
      <c r="I303" s="263" t="s">
        <v>449</v>
      </c>
      <c r="J303" s="259"/>
      <c r="K303" s="259"/>
      <c r="L303" s="259"/>
      <c r="Q303" s="263" t="s">
        <v>187</v>
      </c>
      <c r="R303" s="313">
        <v>46</v>
      </c>
      <c r="S303" s="313">
        <v>46</v>
      </c>
      <c r="T303" s="259"/>
      <c r="U303" s="263"/>
      <c r="V303" s="313"/>
      <c r="W303" s="313"/>
    </row>
    <row r="304" spans="8:23" ht="14.25">
      <c r="H304" s="262" t="s">
        <v>443</v>
      </c>
      <c r="I304" s="263" t="s">
        <v>600</v>
      </c>
      <c r="J304" s="259"/>
      <c r="K304" s="259"/>
      <c r="L304" s="259"/>
      <c r="Q304" s="263" t="s">
        <v>488</v>
      </c>
      <c r="R304" s="313">
        <v>66</v>
      </c>
      <c r="S304" s="313">
        <v>66</v>
      </c>
      <c r="T304" s="259"/>
      <c r="U304" s="250"/>
      <c r="V304" s="313"/>
      <c r="W304" s="313"/>
    </row>
    <row r="305" spans="8:23" ht="14.25">
      <c r="H305" s="262" t="s">
        <v>443</v>
      </c>
      <c r="I305" s="263" t="s">
        <v>450</v>
      </c>
      <c r="J305" s="259"/>
      <c r="K305" s="259"/>
      <c r="L305" s="259"/>
      <c r="Q305" s="263" t="s">
        <v>536</v>
      </c>
      <c r="R305" s="313">
        <v>61</v>
      </c>
      <c r="S305" s="313">
        <v>61</v>
      </c>
      <c r="T305" s="259"/>
      <c r="U305" s="258"/>
      <c r="V305" s="313"/>
      <c r="W305" s="313"/>
    </row>
    <row r="306" spans="8:23" ht="14.25">
      <c r="H306" s="262" t="s">
        <v>443</v>
      </c>
      <c r="I306" s="263" t="s">
        <v>451</v>
      </c>
      <c r="J306" s="259"/>
      <c r="K306" s="259"/>
      <c r="L306" s="259"/>
      <c r="Q306" s="274" t="s">
        <v>641</v>
      </c>
      <c r="R306" s="313">
        <v>90</v>
      </c>
      <c r="S306" s="313">
        <v>90</v>
      </c>
      <c r="T306" s="259"/>
      <c r="U306" s="263"/>
      <c r="V306" s="313"/>
      <c r="W306" s="313"/>
    </row>
    <row r="307" spans="8:23" ht="14.25">
      <c r="H307" s="262" t="s">
        <v>443</v>
      </c>
      <c r="I307" s="263" t="s">
        <v>452</v>
      </c>
      <c r="J307" s="259"/>
      <c r="K307" s="259"/>
      <c r="L307" s="259"/>
      <c r="Q307" s="263" t="s">
        <v>243</v>
      </c>
      <c r="R307" s="313">
        <v>56</v>
      </c>
      <c r="S307" s="313">
        <v>56</v>
      </c>
      <c r="T307" s="259"/>
      <c r="U307" s="263"/>
      <c r="V307" s="313"/>
      <c r="W307" s="313"/>
    </row>
    <row r="308" spans="8:23" ht="14.25">
      <c r="H308" s="262" t="s">
        <v>443</v>
      </c>
      <c r="I308" s="263" t="s">
        <v>588</v>
      </c>
      <c r="J308" s="259"/>
      <c r="K308" s="259"/>
      <c r="L308" s="259"/>
      <c r="Q308" s="263" t="s">
        <v>568</v>
      </c>
      <c r="R308" s="313">
        <v>46</v>
      </c>
      <c r="S308" s="313">
        <v>46</v>
      </c>
      <c r="T308" s="259"/>
      <c r="U308" s="274"/>
      <c r="V308" s="313"/>
      <c r="W308" s="313"/>
    </row>
    <row r="309" spans="8:23" ht="14.25">
      <c r="H309" s="262" t="s">
        <v>443</v>
      </c>
      <c r="I309" s="263" t="s">
        <v>453</v>
      </c>
      <c r="J309" s="259"/>
      <c r="K309" s="259"/>
      <c r="L309" s="259"/>
      <c r="Q309" s="242" t="s">
        <v>707</v>
      </c>
      <c r="R309" s="313">
        <v>64</v>
      </c>
      <c r="S309" s="313">
        <v>64</v>
      </c>
      <c r="T309" s="259"/>
      <c r="U309" s="263"/>
      <c r="V309" s="313"/>
      <c r="W309" s="313"/>
    </row>
    <row r="310" spans="8:23" ht="14.25">
      <c r="H310" s="262"/>
      <c r="I310" s="263" t="s">
        <v>587</v>
      </c>
      <c r="J310" s="259"/>
      <c r="K310" s="259"/>
      <c r="L310" s="259"/>
      <c r="Q310" s="263" t="s">
        <v>374</v>
      </c>
      <c r="R310" s="313">
        <v>46</v>
      </c>
      <c r="S310" s="313">
        <v>46</v>
      </c>
      <c r="T310" s="259"/>
      <c r="U310" s="263"/>
      <c r="V310" s="313"/>
      <c r="W310" s="313"/>
    </row>
    <row r="311" spans="8:23" ht="14.25">
      <c r="H311" s="262" t="s">
        <v>454</v>
      </c>
      <c r="I311" s="263" t="s">
        <v>455</v>
      </c>
      <c r="J311" s="259"/>
      <c r="K311" s="259"/>
      <c r="L311" s="259"/>
      <c r="Q311" s="263" t="s">
        <v>501</v>
      </c>
      <c r="R311" s="313">
        <v>51</v>
      </c>
      <c r="S311" s="313">
        <v>51</v>
      </c>
      <c r="T311" s="259"/>
      <c r="U311" s="263"/>
      <c r="V311" s="313"/>
      <c r="W311" s="313"/>
    </row>
    <row r="312" spans="8:23" ht="14.25">
      <c r="H312" s="262" t="s">
        <v>454</v>
      </c>
      <c r="I312" s="263" t="s">
        <v>456</v>
      </c>
      <c r="J312" s="259"/>
      <c r="K312" s="259"/>
      <c r="L312" s="259"/>
      <c r="Q312" s="263" t="s">
        <v>355</v>
      </c>
      <c r="R312" s="313">
        <v>61</v>
      </c>
      <c r="S312" s="313">
        <v>61</v>
      </c>
      <c r="T312" s="259"/>
      <c r="U312" s="263"/>
      <c r="V312" s="313"/>
      <c r="W312" s="313"/>
    </row>
    <row r="313" spans="8:23" ht="14.25">
      <c r="H313" s="262" t="s">
        <v>454</v>
      </c>
      <c r="I313" s="263" t="s">
        <v>457</v>
      </c>
      <c r="J313" s="259"/>
      <c r="K313" s="259"/>
      <c r="L313" s="259"/>
      <c r="Q313" s="263" t="s">
        <v>209</v>
      </c>
      <c r="R313" s="313">
        <v>66</v>
      </c>
      <c r="S313" s="313">
        <v>66</v>
      </c>
      <c r="T313" s="259"/>
      <c r="U313" s="290"/>
      <c r="V313" s="313"/>
      <c r="W313" s="313"/>
    </row>
    <row r="314" spans="8:23" ht="14.25">
      <c r="H314" s="262" t="s">
        <v>454</v>
      </c>
      <c r="I314" s="263" t="s">
        <v>458</v>
      </c>
      <c r="J314" s="259"/>
      <c r="K314" s="259"/>
      <c r="L314" s="259"/>
      <c r="Q314" s="263" t="s">
        <v>275</v>
      </c>
      <c r="R314" s="313">
        <v>61</v>
      </c>
      <c r="S314" s="313">
        <v>61</v>
      </c>
      <c r="T314" s="259"/>
      <c r="U314" s="274"/>
      <c r="V314" s="313"/>
      <c r="W314" s="313"/>
    </row>
    <row r="315" spans="8:23" ht="14.25">
      <c r="H315" s="262" t="s">
        <v>454</v>
      </c>
      <c r="I315" s="263" t="s">
        <v>607</v>
      </c>
      <c r="J315" s="259"/>
      <c r="K315" s="259"/>
      <c r="L315" s="259"/>
      <c r="Q315" s="263" t="s">
        <v>510</v>
      </c>
      <c r="R315" s="313">
        <v>66</v>
      </c>
      <c r="S315" s="313">
        <v>66</v>
      </c>
      <c r="T315" s="259"/>
      <c r="U315" s="263"/>
      <c r="V315" s="313"/>
      <c r="W315" s="313"/>
    </row>
    <row r="316" spans="8:23" ht="14.25">
      <c r="H316" s="262" t="s">
        <v>454</v>
      </c>
      <c r="I316" s="263" t="s">
        <v>459</v>
      </c>
      <c r="J316" s="259"/>
      <c r="K316" s="259"/>
      <c r="L316" s="259"/>
      <c r="Q316" s="263" t="s">
        <v>451</v>
      </c>
      <c r="R316" s="313">
        <v>46</v>
      </c>
      <c r="S316" s="313">
        <v>46</v>
      </c>
      <c r="T316" s="259"/>
      <c r="U316" s="263"/>
      <c r="V316" s="313"/>
      <c r="W316" s="313"/>
    </row>
    <row r="317" spans="8:23" ht="14.25">
      <c r="H317" s="262" t="s">
        <v>454</v>
      </c>
      <c r="I317" s="263" t="s">
        <v>460</v>
      </c>
      <c r="J317" s="259"/>
      <c r="K317" s="259"/>
      <c r="L317" s="259"/>
      <c r="Q317" s="263" t="s">
        <v>253</v>
      </c>
      <c r="R317" s="313">
        <v>61</v>
      </c>
      <c r="S317" s="313">
        <v>61</v>
      </c>
      <c r="T317" s="259"/>
      <c r="U317" s="263"/>
      <c r="V317" s="313"/>
      <c r="W317" s="313"/>
    </row>
    <row r="318" spans="8:23" ht="14.25">
      <c r="H318" s="262" t="s">
        <v>454</v>
      </c>
      <c r="I318" s="263" t="s">
        <v>461</v>
      </c>
      <c r="J318" s="259"/>
      <c r="K318" s="259"/>
      <c r="L318" s="259"/>
      <c r="Q318" s="263" t="s">
        <v>254</v>
      </c>
      <c r="R318" s="313">
        <v>61</v>
      </c>
      <c r="S318" s="313">
        <v>61</v>
      </c>
      <c r="T318" s="259"/>
      <c r="U318" s="263"/>
      <c r="V318" s="313"/>
      <c r="W318" s="313"/>
    </row>
    <row r="319" spans="8:23" ht="14.25">
      <c r="H319" s="262" t="s">
        <v>454</v>
      </c>
      <c r="I319" s="263" t="s">
        <v>462</v>
      </c>
      <c r="J319" s="259"/>
      <c r="K319" s="259"/>
      <c r="L319" s="259"/>
      <c r="Q319" s="263" t="s">
        <v>332</v>
      </c>
      <c r="R319" s="313">
        <v>71</v>
      </c>
      <c r="S319" s="313">
        <v>71</v>
      </c>
      <c r="T319" s="259"/>
      <c r="U319" s="274"/>
      <c r="V319" s="313"/>
      <c r="W319" s="313"/>
    </row>
    <row r="320" spans="8:23" ht="14.25">
      <c r="H320" s="262" t="s">
        <v>454</v>
      </c>
      <c r="I320" s="263" t="s">
        <v>463</v>
      </c>
      <c r="J320" s="259"/>
      <c r="K320" s="259"/>
      <c r="L320" s="259"/>
      <c r="Q320" s="263" t="s">
        <v>418</v>
      </c>
      <c r="R320" s="313">
        <v>61</v>
      </c>
      <c r="S320" s="313">
        <v>61</v>
      </c>
      <c r="T320" s="259"/>
      <c r="U320" s="263"/>
      <c r="V320" s="313"/>
      <c r="W320" s="313"/>
    </row>
    <row r="321" spans="8:23" ht="14.25">
      <c r="H321" s="262" t="s">
        <v>454</v>
      </c>
      <c r="I321" s="263" t="s">
        <v>464</v>
      </c>
      <c r="J321" s="259"/>
      <c r="K321" s="259"/>
      <c r="L321" s="259"/>
      <c r="Q321" s="263" t="s">
        <v>436</v>
      </c>
      <c r="R321" s="313">
        <v>51</v>
      </c>
      <c r="S321" s="313">
        <v>51</v>
      </c>
      <c r="T321" s="259"/>
      <c r="U321" s="263"/>
      <c r="V321" s="313"/>
      <c r="W321" s="313"/>
    </row>
    <row r="322" spans="8:23" ht="14.25">
      <c r="H322" s="262" t="s">
        <v>454</v>
      </c>
      <c r="I322" s="263" t="s">
        <v>465</v>
      </c>
      <c r="J322" s="259"/>
      <c r="K322" s="259"/>
      <c r="L322" s="259"/>
      <c r="Q322" s="242" t="s">
        <v>708</v>
      </c>
      <c r="R322" s="313">
        <v>78</v>
      </c>
      <c r="S322" s="313">
        <v>78</v>
      </c>
      <c r="T322" s="259"/>
      <c r="U322" s="263"/>
      <c r="V322" s="313"/>
      <c r="W322" s="313"/>
    </row>
    <row r="323" spans="8:23" ht="14.25">
      <c r="H323" s="262"/>
      <c r="I323" s="263" t="s">
        <v>587</v>
      </c>
      <c r="J323" s="259"/>
      <c r="K323" s="259"/>
      <c r="L323" s="259"/>
      <c r="Q323" s="263" t="s">
        <v>551</v>
      </c>
      <c r="R323" s="313">
        <v>61</v>
      </c>
      <c r="S323" s="313">
        <v>61</v>
      </c>
      <c r="T323" s="259"/>
      <c r="U323" s="242"/>
      <c r="V323" s="313"/>
      <c r="W323" s="313"/>
    </row>
    <row r="324" spans="8:23" ht="14.25">
      <c r="H324" s="262" t="s">
        <v>466</v>
      </c>
      <c r="I324" s="263" t="s">
        <v>467</v>
      </c>
      <c r="J324" s="259"/>
      <c r="K324" s="259"/>
      <c r="L324" s="259"/>
      <c r="Q324" s="274" t="s">
        <v>642</v>
      </c>
      <c r="R324" s="313">
        <v>93</v>
      </c>
      <c r="S324" s="313">
        <v>93</v>
      </c>
      <c r="T324" s="259"/>
      <c r="U324" s="263"/>
      <c r="V324" s="313"/>
      <c r="W324" s="313"/>
    </row>
    <row r="325" spans="8:23" ht="14.25">
      <c r="H325" s="262" t="s">
        <v>466</v>
      </c>
      <c r="I325" s="263" t="s">
        <v>468</v>
      </c>
      <c r="J325" s="259"/>
      <c r="K325" s="259"/>
      <c r="L325" s="259"/>
      <c r="Q325" s="263" t="s">
        <v>356</v>
      </c>
      <c r="R325" s="313">
        <v>56</v>
      </c>
      <c r="S325" s="313">
        <v>56</v>
      </c>
      <c r="T325" s="259"/>
      <c r="U325" s="263"/>
      <c r="V325" s="313"/>
      <c r="W325" s="313"/>
    </row>
    <row r="326" spans="8:23" ht="14.25">
      <c r="H326" s="262"/>
      <c r="I326" s="263" t="s">
        <v>587</v>
      </c>
      <c r="J326" s="259"/>
      <c r="K326" s="259"/>
      <c r="L326" s="259"/>
      <c r="Q326" s="250" t="s">
        <v>620</v>
      </c>
      <c r="R326" s="313">
        <v>58</v>
      </c>
      <c r="S326" s="313">
        <v>58</v>
      </c>
      <c r="T326" s="259"/>
      <c r="U326" s="263"/>
      <c r="V326" s="313"/>
      <c r="W326" s="313"/>
    </row>
    <row r="327" spans="8:23" ht="14.25">
      <c r="H327" s="262" t="s">
        <v>469</v>
      </c>
      <c r="I327" s="263" t="s">
        <v>470</v>
      </c>
      <c r="J327" s="259"/>
      <c r="K327" s="259"/>
      <c r="L327" s="259"/>
      <c r="Q327" s="274" t="s">
        <v>643</v>
      </c>
      <c r="R327" s="313">
        <v>64</v>
      </c>
      <c r="S327" s="313">
        <v>64</v>
      </c>
      <c r="T327" s="259"/>
      <c r="U327" s="263"/>
      <c r="V327" s="313"/>
      <c r="W327" s="313"/>
    </row>
    <row r="328" spans="8:23" ht="14.25">
      <c r="H328" s="262" t="s">
        <v>469</v>
      </c>
      <c r="I328" s="263" t="s">
        <v>471</v>
      </c>
      <c r="J328" s="259"/>
      <c r="K328" s="259"/>
      <c r="L328" s="259"/>
      <c r="Q328" s="242" t="s">
        <v>709</v>
      </c>
      <c r="R328" s="313">
        <v>42</v>
      </c>
      <c r="S328" s="313">
        <v>42</v>
      </c>
      <c r="T328" s="259"/>
      <c r="U328" s="263"/>
      <c r="V328" s="313"/>
      <c r="W328" s="313"/>
    </row>
    <row r="329" spans="8:23" ht="14.25">
      <c r="H329" s="262" t="s">
        <v>469</v>
      </c>
      <c r="I329" s="263" t="s">
        <v>472</v>
      </c>
      <c r="J329" s="259"/>
      <c r="K329" s="259"/>
      <c r="L329" s="259"/>
      <c r="Q329" s="263" t="s">
        <v>437</v>
      </c>
      <c r="R329" s="313">
        <v>61</v>
      </c>
      <c r="S329" s="313">
        <v>61</v>
      </c>
      <c r="T329" s="259"/>
      <c r="U329" s="263"/>
      <c r="V329" s="313"/>
      <c r="W329" s="313"/>
    </row>
    <row r="330" spans="8:23" ht="14.25">
      <c r="H330" s="262" t="s">
        <v>469</v>
      </c>
      <c r="I330" s="263" t="s">
        <v>473</v>
      </c>
      <c r="J330" s="259"/>
      <c r="K330" s="259"/>
      <c r="L330" s="259"/>
      <c r="Q330" s="263" t="s">
        <v>306</v>
      </c>
      <c r="R330" s="313">
        <v>61</v>
      </c>
      <c r="S330" s="313">
        <v>61</v>
      </c>
      <c r="T330" s="259"/>
      <c r="U330" s="263"/>
      <c r="V330" s="313"/>
      <c r="W330" s="313"/>
    </row>
    <row r="331" spans="8:23" ht="14.25">
      <c r="H331" s="262" t="s">
        <v>469</v>
      </c>
      <c r="I331" s="263" t="s">
        <v>474</v>
      </c>
      <c r="J331" s="259"/>
      <c r="K331" s="259"/>
      <c r="L331" s="259"/>
      <c r="Q331" s="263" t="s">
        <v>511</v>
      </c>
      <c r="R331" s="313">
        <v>46</v>
      </c>
      <c r="S331" s="313">
        <v>46</v>
      </c>
      <c r="T331" s="259"/>
      <c r="U331" s="263"/>
      <c r="V331" s="313"/>
      <c r="W331" s="313"/>
    </row>
    <row r="332" spans="8:23" ht="14.25">
      <c r="H332" s="262" t="s">
        <v>469</v>
      </c>
      <c r="I332" s="263" t="s">
        <v>475</v>
      </c>
      <c r="J332" s="259"/>
      <c r="K332" s="259"/>
      <c r="L332" s="259"/>
      <c r="Q332" s="263" t="s">
        <v>210</v>
      </c>
      <c r="R332" s="313">
        <v>56</v>
      </c>
      <c r="S332" s="313">
        <v>56</v>
      </c>
      <c r="T332" s="259"/>
      <c r="U332" s="263"/>
      <c r="V332" s="313"/>
      <c r="W332" s="313"/>
    </row>
    <row r="333" spans="8:23" ht="14.25">
      <c r="H333" s="262" t="s">
        <v>469</v>
      </c>
      <c r="I333" s="263" t="s">
        <v>594</v>
      </c>
      <c r="J333" s="259"/>
      <c r="K333" s="259"/>
      <c r="L333" s="259"/>
      <c r="Q333" s="263" t="s">
        <v>211</v>
      </c>
      <c r="R333" s="313">
        <v>61</v>
      </c>
      <c r="S333" s="313">
        <v>61</v>
      </c>
      <c r="T333" s="259"/>
      <c r="U333" s="263"/>
      <c r="V333" s="313"/>
      <c r="W333" s="313"/>
    </row>
    <row r="334" spans="8:23" ht="14.25">
      <c r="H334" s="262" t="s">
        <v>469</v>
      </c>
      <c r="I334" s="263" t="s">
        <v>476</v>
      </c>
      <c r="J334" s="259"/>
      <c r="K334" s="259"/>
      <c r="L334" s="259"/>
      <c r="Q334" s="263" t="s">
        <v>346</v>
      </c>
      <c r="R334" s="313">
        <v>71</v>
      </c>
      <c r="S334" s="313">
        <v>71</v>
      </c>
      <c r="T334" s="259"/>
      <c r="U334" s="263"/>
      <c r="V334" s="313"/>
      <c r="W334" s="313"/>
    </row>
    <row r="335" spans="8:23" ht="14.25">
      <c r="H335" s="262"/>
      <c r="I335" s="263" t="s">
        <v>587</v>
      </c>
      <c r="J335" s="259"/>
      <c r="K335" s="259"/>
      <c r="L335" s="259"/>
      <c r="Q335" s="263" t="s">
        <v>560</v>
      </c>
      <c r="R335" s="313">
        <v>51</v>
      </c>
      <c r="S335" s="313">
        <v>51</v>
      </c>
      <c r="T335" s="259"/>
      <c r="U335" s="263"/>
      <c r="V335" s="313"/>
      <c r="W335" s="313"/>
    </row>
    <row r="336" spans="8:23" ht="14.25">
      <c r="H336" s="262" t="s">
        <v>477</v>
      </c>
      <c r="I336" s="263" t="s">
        <v>478</v>
      </c>
      <c r="J336" s="259"/>
      <c r="K336" s="259"/>
      <c r="L336" s="259"/>
      <c r="Q336" s="263" t="s">
        <v>307</v>
      </c>
      <c r="R336" s="313">
        <v>56</v>
      </c>
      <c r="S336" s="313">
        <v>56</v>
      </c>
      <c r="T336" s="259"/>
      <c r="U336" s="242"/>
      <c r="V336" s="313"/>
      <c r="W336" s="313"/>
    </row>
    <row r="337" spans="8:23" ht="14.25">
      <c r="H337" s="262" t="s">
        <v>477</v>
      </c>
      <c r="I337" s="263" t="s">
        <v>479</v>
      </c>
      <c r="J337" s="259"/>
      <c r="K337" s="259"/>
      <c r="L337" s="259"/>
      <c r="Q337" s="263" t="s">
        <v>467</v>
      </c>
      <c r="R337" s="313">
        <v>66</v>
      </c>
      <c r="S337" s="313">
        <v>66</v>
      </c>
      <c r="T337" s="259"/>
      <c r="U337" s="263"/>
      <c r="V337" s="313"/>
      <c r="W337" s="313"/>
    </row>
    <row r="338" spans="8:23" ht="14.25">
      <c r="H338" s="262" t="s">
        <v>477</v>
      </c>
      <c r="I338" s="263" t="s">
        <v>480</v>
      </c>
      <c r="J338" s="259"/>
      <c r="K338" s="259"/>
      <c r="L338" s="259"/>
      <c r="Q338" s="263" t="s">
        <v>561</v>
      </c>
      <c r="R338" s="313">
        <v>61</v>
      </c>
      <c r="S338" s="313">
        <v>61</v>
      </c>
      <c r="T338" s="259"/>
      <c r="U338" s="274"/>
      <c r="V338" s="313"/>
      <c r="W338" s="313"/>
    </row>
    <row r="339" spans="8:23" ht="14.25">
      <c r="H339" s="262" t="s">
        <v>477</v>
      </c>
      <c r="I339" s="263" t="s">
        <v>481</v>
      </c>
      <c r="J339" s="259"/>
      <c r="K339" s="259"/>
      <c r="L339" s="259"/>
      <c r="Q339" s="263" t="s">
        <v>401</v>
      </c>
      <c r="R339" s="313">
        <v>61</v>
      </c>
      <c r="S339" s="313">
        <v>61</v>
      </c>
      <c r="T339" s="259"/>
      <c r="U339" s="263"/>
      <c r="V339" s="313"/>
      <c r="W339" s="313"/>
    </row>
    <row r="340" spans="8:23" ht="14.25">
      <c r="H340" s="262" t="s">
        <v>477</v>
      </c>
      <c r="I340" s="263" t="s">
        <v>482</v>
      </c>
      <c r="J340" s="259"/>
      <c r="K340" s="259"/>
      <c r="L340" s="259"/>
      <c r="Q340" s="263" t="s">
        <v>277</v>
      </c>
      <c r="R340" s="313">
        <v>56</v>
      </c>
      <c r="S340" s="313">
        <v>56</v>
      </c>
      <c r="T340" s="259"/>
      <c r="U340" s="250"/>
      <c r="V340" s="313"/>
      <c r="W340" s="313"/>
    </row>
    <row r="341" spans="8:23" ht="14.25">
      <c r="H341" s="262" t="s">
        <v>477</v>
      </c>
      <c r="I341" s="263" t="s">
        <v>483</v>
      </c>
      <c r="J341" s="259"/>
      <c r="K341" s="259"/>
      <c r="L341" s="259"/>
      <c r="Q341" s="263" t="s">
        <v>587</v>
      </c>
      <c r="R341" s="313">
        <v>46</v>
      </c>
      <c r="S341" s="313">
        <v>46</v>
      </c>
      <c r="T341" s="259"/>
      <c r="U341" s="274"/>
      <c r="V341" s="313"/>
      <c r="W341" s="313"/>
    </row>
    <row r="342" spans="8:23" ht="14.25">
      <c r="H342" s="262" t="s">
        <v>477</v>
      </c>
      <c r="I342" s="263" t="s">
        <v>484</v>
      </c>
      <c r="J342" s="259"/>
      <c r="K342" s="259"/>
      <c r="L342" s="259"/>
      <c r="Q342" s="250" t="s">
        <v>736</v>
      </c>
      <c r="R342" s="313">
        <v>57</v>
      </c>
      <c r="S342" s="313">
        <v>57</v>
      </c>
      <c r="T342" s="259"/>
      <c r="U342" s="242"/>
      <c r="V342" s="313"/>
      <c r="W342" s="313"/>
    </row>
    <row r="343" spans="8:23" ht="14.25">
      <c r="H343" s="262" t="s">
        <v>477</v>
      </c>
      <c r="I343" s="263" t="s">
        <v>485</v>
      </c>
      <c r="J343" s="259"/>
      <c r="K343" s="259"/>
      <c r="L343" s="259"/>
      <c r="Q343" s="250" t="s">
        <v>737</v>
      </c>
      <c r="R343" s="313">
        <v>83</v>
      </c>
      <c r="S343" s="313">
        <v>83</v>
      </c>
      <c r="T343" s="259"/>
      <c r="U343" s="263"/>
      <c r="V343" s="313"/>
      <c r="W343" s="313"/>
    </row>
    <row r="344" spans="8:23" ht="14.25">
      <c r="H344" s="262" t="s">
        <v>477</v>
      </c>
      <c r="I344" s="263" t="s">
        <v>769</v>
      </c>
      <c r="J344" s="259"/>
      <c r="K344" s="259"/>
      <c r="L344" s="259"/>
      <c r="Q344" s="274" t="s">
        <v>644</v>
      </c>
      <c r="R344" s="313">
        <v>77</v>
      </c>
      <c r="S344" s="313">
        <v>77</v>
      </c>
      <c r="T344" s="259"/>
      <c r="U344" s="263"/>
      <c r="V344" s="313"/>
      <c r="W344" s="313"/>
    </row>
    <row r="345" spans="8:23" ht="14.25">
      <c r="H345" s="262" t="s">
        <v>477</v>
      </c>
      <c r="I345" s="263" t="s">
        <v>487</v>
      </c>
      <c r="J345" s="259"/>
      <c r="K345" s="259"/>
      <c r="L345" s="259"/>
      <c r="Q345" s="263" t="s">
        <v>212</v>
      </c>
      <c r="R345" s="313">
        <v>71</v>
      </c>
      <c r="S345" s="313">
        <v>71</v>
      </c>
      <c r="T345" s="259"/>
      <c r="U345" s="263"/>
      <c r="V345" s="313"/>
      <c r="W345" s="313"/>
    </row>
    <row r="346" spans="8:23" ht="14.25">
      <c r="H346" s="262" t="s">
        <v>477</v>
      </c>
      <c r="I346" s="263" t="s">
        <v>488</v>
      </c>
      <c r="J346" s="259"/>
      <c r="K346" s="259"/>
      <c r="L346" s="259"/>
      <c r="Q346" s="263" t="s">
        <v>278</v>
      </c>
      <c r="R346" s="313">
        <v>51</v>
      </c>
      <c r="S346" s="313">
        <v>51</v>
      </c>
      <c r="T346" s="259"/>
      <c r="U346" s="263"/>
      <c r="V346" s="313"/>
      <c r="W346" s="313"/>
    </row>
    <row r="347" spans="8:23" ht="14.25">
      <c r="H347" s="262" t="s">
        <v>477</v>
      </c>
      <c r="I347" s="263" t="s">
        <v>489</v>
      </c>
      <c r="J347" s="259"/>
      <c r="K347" s="259"/>
      <c r="L347" s="259"/>
      <c r="Q347" s="263" t="s">
        <v>531</v>
      </c>
      <c r="R347" s="313">
        <v>71</v>
      </c>
      <c r="S347" s="313">
        <v>71</v>
      </c>
      <c r="T347" s="259"/>
      <c r="U347" s="263"/>
      <c r="V347" s="313"/>
      <c r="W347" s="313"/>
    </row>
    <row r="348" spans="8:23" ht="14.25">
      <c r="H348" s="262" t="s">
        <v>477</v>
      </c>
      <c r="I348" s="263" t="s">
        <v>490</v>
      </c>
      <c r="J348" s="259"/>
      <c r="K348" s="259"/>
      <c r="L348" s="259"/>
      <c r="Q348" s="263" t="s">
        <v>419</v>
      </c>
      <c r="R348" s="313">
        <v>56</v>
      </c>
      <c r="S348" s="313">
        <v>56</v>
      </c>
      <c r="T348" s="259"/>
      <c r="U348" s="263"/>
      <c r="V348" s="313"/>
      <c r="W348" s="313"/>
    </row>
    <row r="349" spans="8:23" ht="14.25">
      <c r="H349" s="262" t="s">
        <v>477</v>
      </c>
      <c r="I349" s="263" t="s">
        <v>491</v>
      </c>
      <c r="J349" s="259"/>
      <c r="K349" s="259"/>
      <c r="L349" s="259"/>
      <c r="Q349" s="263" t="s">
        <v>279</v>
      </c>
      <c r="R349" s="313">
        <v>46</v>
      </c>
      <c r="S349" s="313">
        <v>46</v>
      </c>
      <c r="T349" s="259"/>
      <c r="U349" s="263"/>
      <c r="V349" s="313"/>
      <c r="W349" s="313"/>
    </row>
    <row r="350" spans="8:23" ht="14.25">
      <c r="H350" s="262" t="s">
        <v>477</v>
      </c>
      <c r="I350" s="263" t="s">
        <v>492</v>
      </c>
      <c r="J350" s="259"/>
      <c r="K350" s="259"/>
      <c r="L350" s="259"/>
      <c r="Q350" s="242" t="s">
        <v>710</v>
      </c>
      <c r="R350" s="313">
        <v>57</v>
      </c>
      <c r="S350" s="313">
        <v>57</v>
      </c>
      <c r="T350" s="259"/>
      <c r="U350" s="263"/>
      <c r="V350" s="313"/>
      <c r="W350" s="313"/>
    </row>
    <row r="351" spans="8:23" ht="14.25">
      <c r="H351" s="262" t="s">
        <v>477</v>
      </c>
      <c r="I351" s="263" t="s">
        <v>493</v>
      </c>
      <c r="J351" s="259"/>
      <c r="K351" s="259"/>
      <c r="L351" s="259"/>
      <c r="Q351" s="263" t="s">
        <v>376</v>
      </c>
      <c r="R351" s="313">
        <v>51</v>
      </c>
      <c r="S351" s="313">
        <v>51</v>
      </c>
      <c r="T351" s="259"/>
      <c r="U351" s="263"/>
      <c r="V351" s="313"/>
      <c r="W351" s="313"/>
    </row>
    <row r="352" spans="8:23" ht="14.25">
      <c r="H352" s="262"/>
      <c r="I352" s="263" t="s">
        <v>587</v>
      </c>
      <c r="J352" s="259"/>
      <c r="K352" s="259"/>
      <c r="L352" s="259"/>
      <c r="Q352" s="263" t="s">
        <v>489</v>
      </c>
      <c r="R352" s="313">
        <v>66</v>
      </c>
      <c r="S352" s="313">
        <v>66</v>
      </c>
      <c r="T352" s="259"/>
      <c r="U352" s="263"/>
      <c r="V352" s="313"/>
      <c r="W352" s="313"/>
    </row>
    <row r="353" spans="8:23" ht="25.5">
      <c r="H353" s="262" t="s">
        <v>494</v>
      </c>
      <c r="I353" s="263" t="s">
        <v>495</v>
      </c>
      <c r="J353" s="259"/>
      <c r="K353" s="259"/>
      <c r="L353" s="259"/>
      <c r="Q353" s="263" t="s">
        <v>191</v>
      </c>
      <c r="R353" s="313">
        <v>71</v>
      </c>
      <c r="S353" s="313">
        <v>71</v>
      </c>
      <c r="T353" s="259"/>
      <c r="U353" s="263"/>
      <c r="V353" s="313"/>
      <c r="W353" s="313"/>
    </row>
    <row r="354" spans="8:23" ht="25.5">
      <c r="H354" s="262" t="s">
        <v>494</v>
      </c>
      <c r="I354" s="263" t="s">
        <v>496</v>
      </c>
      <c r="J354" s="259"/>
      <c r="K354" s="259"/>
      <c r="L354" s="259"/>
      <c r="Q354" s="263" t="s">
        <v>490</v>
      </c>
      <c r="R354" s="313">
        <v>71</v>
      </c>
      <c r="S354" s="313">
        <v>71</v>
      </c>
      <c r="T354" s="259"/>
      <c r="U354" s="263"/>
      <c r="V354" s="313"/>
      <c r="W354" s="313"/>
    </row>
    <row r="355" spans="8:23" ht="14.25">
      <c r="H355" s="262" t="s">
        <v>494</v>
      </c>
      <c r="I355" s="263" t="s">
        <v>770</v>
      </c>
      <c r="J355" s="259"/>
      <c r="K355" s="259"/>
      <c r="L355" s="259"/>
      <c r="Q355" s="263" t="s">
        <v>357</v>
      </c>
      <c r="R355" s="313">
        <v>61</v>
      </c>
      <c r="S355" s="313">
        <v>61</v>
      </c>
      <c r="T355" s="259"/>
      <c r="U355" s="263"/>
      <c r="V355" s="313"/>
      <c r="W355" s="313"/>
    </row>
    <row r="356" spans="8:23" ht="14.25">
      <c r="H356" s="262"/>
      <c r="I356" s="263" t="s">
        <v>587</v>
      </c>
      <c r="J356" s="259"/>
      <c r="K356" s="259"/>
      <c r="L356" s="259"/>
      <c r="Q356" s="263" t="s">
        <v>525</v>
      </c>
      <c r="R356" s="313">
        <v>61</v>
      </c>
      <c r="S356" s="313">
        <v>61</v>
      </c>
      <c r="T356" s="259"/>
      <c r="U356" s="263"/>
      <c r="V356" s="313"/>
      <c r="W356" s="313"/>
    </row>
    <row r="357" spans="8:23" ht="14.25">
      <c r="H357" s="262" t="s">
        <v>498</v>
      </c>
      <c r="I357" s="263" t="s">
        <v>499</v>
      </c>
      <c r="J357" s="259"/>
      <c r="K357" s="259"/>
      <c r="L357" s="259"/>
      <c r="Q357" s="263" t="s">
        <v>358</v>
      </c>
      <c r="R357" s="313">
        <v>56</v>
      </c>
      <c r="S357" s="313">
        <v>56</v>
      </c>
      <c r="T357" s="259"/>
      <c r="U357" s="263"/>
      <c r="V357" s="313"/>
      <c r="W357" s="313"/>
    </row>
    <row r="358" spans="8:23" ht="14.25">
      <c r="H358" s="262" t="s">
        <v>498</v>
      </c>
      <c r="I358" s="263" t="s">
        <v>608</v>
      </c>
      <c r="J358" s="259"/>
      <c r="K358" s="259"/>
      <c r="L358" s="259"/>
      <c r="Q358" s="263" t="s">
        <v>213</v>
      </c>
      <c r="R358" s="313">
        <v>66</v>
      </c>
      <c r="S358" s="313">
        <v>66</v>
      </c>
      <c r="T358" s="259"/>
      <c r="U358" s="263"/>
      <c r="V358" s="313"/>
      <c r="W358" s="313"/>
    </row>
    <row r="359" spans="8:23" ht="14.25">
      <c r="H359" s="262" t="s">
        <v>498</v>
      </c>
      <c r="I359" s="263" t="s">
        <v>605</v>
      </c>
      <c r="J359" s="259"/>
      <c r="K359" s="259"/>
      <c r="L359" s="259"/>
      <c r="Q359" s="269" t="s">
        <v>667</v>
      </c>
      <c r="R359" s="313">
        <v>70</v>
      </c>
      <c r="S359" s="313">
        <v>70</v>
      </c>
      <c r="T359" s="259"/>
      <c r="U359" s="263"/>
      <c r="V359" s="313"/>
      <c r="W359" s="313"/>
    </row>
    <row r="360" spans="8:23" ht="14.25">
      <c r="H360" s="262" t="s">
        <v>498</v>
      </c>
      <c r="I360" s="263" t="s">
        <v>601</v>
      </c>
      <c r="J360" s="259"/>
      <c r="K360" s="259"/>
      <c r="L360" s="259"/>
      <c r="Q360" s="263" t="s">
        <v>377</v>
      </c>
      <c r="R360" s="313">
        <v>56</v>
      </c>
      <c r="S360" s="313">
        <v>56</v>
      </c>
      <c r="T360" s="259"/>
      <c r="U360" s="263"/>
      <c r="V360" s="313"/>
      <c r="W360" s="313"/>
    </row>
    <row r="361" spans="8:23" ht="14.25">
      <c r="H361" s="262" t="s">
        <v>498</v>
      </c>
      <c r="I361" s="263" t="s">
        <v>500</v>
      </c>
      <c r="J361" s="259"/>
      <c r="K361" s="259"/>
      <c r="L361" s="259"/>
      <c r="Q361" s="242" t="s">
        <v>711</v>
      </c>
      <c r="R361" s="313">
        <v>70</v>
      </c>
      <c r="S361" s="313">
        <v>70</v>
      </c>
      <c r="T361" s="259"/>
      <c r="U361" s="263"/>
      <c r="V361" s="313"/>
      <c r="W361" s="313"/>
    </row>
    <row r="362" spans="8:23" ht="14.25">
      <c r="H362" s="262" t="s">
        <v>498</v>
      </c>
      <c r="I362" s="263" t="s">
        <v>501</v>
      </c>
      <c r="J362" s="259"/>
      <c r="K362" s="259"/>
      <c r="L362" s="259"/>
      <c r="Q362" s="263" t="s">
        <v>562</v>
      </c>
      <c r="R362" s="313">
        <v>61</v>
      </c>
      <c r="S362" s="313">
        <v>61</v>
      </c>
      <c r="T362" s="259"/>
      <c r="U362" s="263"/>
      <c r="V362" s="313"/>
      <c r="W362" s="313"/>
    </row>
    <row r="363" spans="8:23" ht="14.25">
      <c r="H363" s="262"/>
      <c r="I363" s="263" t="s">
        <v>587</v>
      </c>
      <c r="J363" s="259"/>
      <c r="K363" s="259"/>
      <c r="L363" s="259"/>
      <c r="Q363" s="263" t="s">
        <v>593</v>
      </c>
      <c r="R363" s="313">
        <v>56</v>
      </c>
      <c r="S363" s="313">
        <v>56</v>
      </c>
      <c r="T363" s="259"/>
      <c r="U363" s="263"/>
      <c r="V363" s="313"/>
      <c r="W363" s="313"/>
    </row>
    <row r="364" spans="8:23" ht="14.25">
      <c r="H364" s="262" t="s">
        <v>502</v>
      </c>
      <c r="I364" s="263" t="s">
        <v>599</v>
      </c>
      <c r="J364" s="259"/>
      <c r="K364" s="259"/>
      <c r="L364" s="259"/>
      <c r="Q364" s="263" t="s">
        <v>594</v>
      </c>
      <c r="R364" s="313">
        <v>66</v>
      </c>
      <c r="S364" s="313">
        <v>66</v>
      </c>
      <c r="T364" s="259"/>
      <c r="U364" s="263"/>
      <c r="V364" s="313"/>
      <c r="W364" s="313"/>
    </row>
    <row r="365" spans="8:23" ht="14.25">
      <c r="H365" s="262" t="s">
        <v>502</v>
      </c>
      <c r="I365" s="263" t="s">
        <v>503</v>
      </c>
      <c r="J365" s="259"/>
      <c r="K365" s="259"/>
      <c r="L365" s="259"/>
      <c r="Q365" s="263" t="s">
        <v>410</v>
      </c>
      <c r="R365" s="313">
        <v>61</v>
      </c>
      <c r="S365" s="313">
        <v>61</v>
      </c>
      <c r="T365" s="259"/>
      <c r="U365" s="263"/>
      <c r="V365" s="313"/>
      <c r="W365" s="313"/>
    </row>
    <row r="366" spans="8:23" ht="14.25">
      <c r="H366" s="262" t="s">
        <v>502</v>
      </c>
      <c r="I366" s="263" t="s">
        <v>504</v>
      </c>
      <c r="J366" s="259"/>
      <c r="K366" s="259"/>
      <c r="L366" s="259"/>
      <c r="Q366" s="263" t="s">
        <v>438</v>
      </c>
      <c r="R366" s="313">
        <v>66</v>
      </c>
      <c r="S366" s="313">
        <v>66</v>
      </c>
      <c r="T366" s="259"/>
      <c r="U366" s="263"/>
      <c r="V366" s="313"/>
      <c r="W366" s="313"/>
    </row>
    <row r="367" spans="8:23" ht="14.25">
      <c r="H367" s="262"/>
      <c r="I367" s="263" t="s">
        <v>587</v>
      </c>
      <c r="J367" s="259"/>
      <c r="K367" s="259"/>
      <c r="L367" s="259"/>
      <c r="Q367" s="274" t="s">
        <v>645</v>
      </c>
      <c r="R367" s="313">
        <v>89</v>
      </c>
      <c r="S367" s="313">
        <v>89</v>
      </c>
      <c r="T367" s="259"/>
      <c r="U367" s="263"/>
      <c r="V367" s="313"/>
      <c r="W367" s="313"/>
    </row>
    <row r="368" spans="8:23" ht="14.25">
      <c r="H368" s="262" t="s">
        <v>505</v>
      </c>
      <c r="I368" s="263" t="s">
        <v>506</v>
      </c>
      <c r="J368" s="259"/>
      <c r="K368" s="259"/>
      <c r="L368" s="259"/>
      <c r="Q368" s="263" t="s">
        <v>773</v>
      </c>
      <c r="R368" s="313">
        <v>56</v>
      </c>
      <c r="S368" s="313">
        <v>56</v>
      </c>
      <c r="T368" s="259"/>
      <c r="U368" s="263"/>
      <c r="V368" s="313"/>
      <c r="W368" s="313"/>
    </row>
    <row r="369" spans="8:23" ht="14.25">
      <c r="H369" s="262" t="s">
        <v>505</v>
      </c>
      <c r="I369" s="263" t="s">
        <v>507</v>
      </c>
      <c r="J369" s="259"/>
      <c r="K369" s="259"/>
      <c r="L369" s="259"/>
      <c r="Q369" s="263" t="s">
        <v>420</v>
      </c>
      <c r="R369" s="313">
        <v>61</v>
      </c>
      <c r="S369" s="313">
        <v>61</v>
      </c>
      <c r="T369" s="259"/>
      <c r="U369" s="263"/>
      <c r="V369" s="313"/>
      <c r="W369" s="313"/>
    </row>
    <row r="370" spans="8:23" ht="14.25">
      <c r="H370" s="262" t="s">
        <v>505</v>
      </c>
      <c r="I370" s="263" t="s">
        <v>508</v>
      </c>
      <c r="J370" s="259"/>
      <c r="K370" s="259"/>
      <c r="L370" s="259"/>
      <c r="Q370" s="263" t="s">
        <v>770</v>
      </c>
      <c r="R370" s="313">
        <v>71</v>
      </c>
      <c r="S370" s="313">
        <v>71</v>
      </c>
      <c r="T370" s="259"/>
      <c r="U370" s="263"/>
      <c r="V370" s="313"/>
      <c r="W370" s="313"/>
    </row>
    <row r="371" spans="8:23" ht="14.25">
      <c r="H371" s="262" t="s">
        <v>505</v>
      </c>
      <c r="I371" s="263" t="s">
        <v>509</v>
      </c>
      <c r="J371" s="259"/>
      <c r="K371" s="259"/>
      <c r="L371" s="259"/>
      <c r="Q371" s="263" t="s">
        <v>532</v>
      </c>
      <c r="R371" s="313">
        <v>51</v>
      </c>
      <c r="S371" s="313">
        <v>51</v>
      </c>
      <c r="T371" s="259"/>
      <c r="U371" s="263"/>
      <c r="V371" s="313"/>
      <c r="W371" s="313"/>
    </row>
    <row r="372" spans="8:23" ht="14.25">
      <c r="H372" s="262" t="s">
        <v>505</v>
      </c>
      <c r="I372" s="263" t="s">
        <v>510</v>
      </c>
      <c r="J372" s="259"/>
      <c r="K372" s="259"/>
      <c r="L372" s="259"/>
      <c r="Q372" s="279" t="s">
        <v>658</v>
      </c>
      <c r="R372" s="313">
        <v>46</v>
      </c>
      <c r="S372" s="313">
        <v>46</v>
      </c>
      <c r="T372" s="259"/>
      <c r="U372" s="263"/>
      <c r="V372" s="313"/>
      <c r="W372" s="313"/>
    </row>
    <row r="373" spans="8:23" ht="14.25">
      <c r="H373" s="262" t="s">
        <v>505</v>
      </c>
      <c r="I373" s="263" t="s">
        <v>511</v>
      </c>
      <c r="J373" s="259"/>
      <c r="K373" s="259"/>
      <c r="L373" s="259"/>
      <c r="Q373" s="263" t="s">
        <v>280</v>
      </c>
      <c r="R373" s="313">
        <v>51</v>
      </c>
      <c r="S373" s="313">
        <v>51</v>
      </c>
      <c r="T373" s="259"/>
      <c r="U373" s="263"/>
      <c r="V373" s="313"/>
      <c r="W373" s="313"/>
    </row>
    <row r="374" spans="8:23" ht="14.25">
      <c r="H374" s="262"/>
      <c r="I374" s="263" t="s">
        <v>587</v>
      </c>
      <c r="J374" s="259"/>
      <c r="K374" s="259"/>
      <c r="L374" s="259"/>
      <c r="Q374" s="274" t="s">
        <v>646</v>
      </c>
      <c r="R374" s="313">
        <v>99</v>
      </c>
      <c r="S374" s="313">
        <v>99</v>
      </c>
      <c r="T374" s="259"/>
      <c r="U374" s="263"/>
      <c r="V374" s="313"/>
      <c r="W374" s="313"/>
    </row>
    <row r="375" spans="8:23" ht="25.5">
      <c r="H375" s="262" t="s">
        <v>512</v>
      </c>
      <c r="I375" s="263" t="s">
        <v>513</v>
      </c>
      <c r="J375" s="259"/>
      <c r="K375" s="259"/>
      <c r="L375" s="259"/>
      <c r="Q375" s="263" t="s">
        <v>359</v>
      </c>
      <c r="R375" s="313">
        <v>51</v>
      </c>
      <c r="S375" s="313">
        <v>51</v>
      </c>
      <c r="T375" s="259"/>
      <c r="U375" s="263"/>
      <c r="V375" s="313"/>
      <c r="W375" s="313"/>
    </row>
    <row r="376" spans="8:23" ht="14.25">
      <c r="H376" s="262" t="s">
        <v>512</v>
      </c>
      <c r="I376" s="263" t="s">
        <v>514</v>
      </c>
      <c r="J376" s="259"/>
      <c r="K376" s="259"/>
      <c r="L376" s="259"/>
      <c r="Q376" s="263" t="s">
        <v>452</v>
      </c>
      <c r="R376" s="313">
        <v>66</v>
      </c>
      <c r="S376" s="313">
        <v>66</v>
      </c>
      <c r="T376" s="259"/>
      <c r="U376" s="263"/>
      <c r="V376" s="313"/>
      <c r="W376" s="313"/>
    </row>
    <row r="377" spans="8:23" ht="14.25">
      <c r="H377" s="262" t="s">
        <v>512</v>
      </c>
      <c r="I377" s="263" t="s">
        <v>515</v>
      </c>
      <c r="J377" s="259"/>
      <c r="K377" s="259"/>
      <c r="L377" s="259"/>
      <c r="Q377" s="263" t="s">
        <v>503</v>
      </c>
      <c r="R377" s="313">
        <v>51</v>
      </c>
      <c r="S377" s="313">
        <v>51</v>
      </c>
      <c r="T377" s="259"/>
      <c r="U377" s="263"/>
      <c r="V377" s="313"/>
      <c r="W377" s="313"/>
    </row>
    <row r="378" spans="8:23" ht="14.25">
      <c r="H378" s="262" t="s">
        <v>512</v>
      </c>
      <c r="I378" s="263" t="s">
        <v>516</v>
      </c>
      <c r="J378" s="259"/>
      <c r="K378" s="259"/>
      <c r="L378" s="259"/>
      <c r="Q378" s="263" t="s">
        <v>491</v>
      </c>
      <c r="R378" s="313">
        <v>56</v>
      </c>
      <c r="S378" s="313">
        <v>56</v>
      </c>
      <c r="T378" s="259"/>
      <c r="U378" s="263"/>
      <c r="V378" s="313"/>
      <c r="W378" s="313"/>
    </row>
    <row r="379" spans="8:23" ht="14.25">
      <c r="H379" s="262" t="s">
        <v>512</v>
      </c>
      <c r="I379" s="263" t="s">
        <v>517</v>
      </c>
      <c r="J379" s="259"/>
      <c r="K379" s="259"/>
      <c r="L379" s="259"/>
      <c r="Q379" s="263" t="s">
        <v>214</v>
      </c>
      <c r="R379" s="313">
        <v>61</v>
      </c>
      <c r="S379" s="313">
        <v>61</v>
      </c>
      <c r="T379" s="259"/>
      <c r="U379" s="263"/>
      <c r="V379" s="313"/>
      <c r="W379" s="313"/>
    </row>
    <row r="380" spans="8:23" ht="14.25">
      <c r="H380" s="262" t="s">
        <v>512</v>
      </c>
      <c r="I380" s="263" t="s">
        <v>518</v>
      </c>
      <c r="J380" s="259"/>
      <c r="K380" s="259"/>
      <c r="L380" s="259"/>
      <c r="Q380" s="274" t="s">
        <v>647</v>
      </c>
      <c r="R380" s="313">
        <v>73</v>
      </c>
      <c r="S380" s="313">
        <v>73</v>
      </c>
      <c r="T380" s="259"/>
      <c r="U380" s="263"/>
      <c r="V380" s="313"/>
      <c r="W380" s="313"/>
    </row>
    <row r="381" spans="8:23" ht="14.25">
      <c r="H381" s="262" t="s">
        <v>512</v>
      </c>
      <c r="I381" s="263" t="s">
        <v>519</v>
      </c>
      <c r="J381" s="259"/>
      <c r="K381" s="259"/>
      <c r="L381" s="259"/>
      <c r="Q381" s="274" t="s">
        <v>648</v>
      </c>
      <c r="R381" s="313">
        <v>87</v>
      </c>
      <c r="S381" s="313">
        <v>87</v>
      </c>
      <c r="T381" s="259"/>
      <c r="U381" s="263"/>
      <c r="V381" s="313"/>
      <c r="W381" s="313"/>
    </row>
    <row r="382" spans="8:23" ht="14.25">
      <c r="H382" s="262" t="s">
        <v>512</v>
      </c>
      <c r="I382" s="263" t="s">
        <v>520</v>
      </c>
      <c r="J382" s="259"/>
      <c r="K382" s="259"/>
      <c r="L382" s="259"/>
      <c r="Q382" s="263" t="s">
        <v>552</v>
      </c>
      <c r="R382" s="313">
        <v>66</v>
      </c>
      <c r="S382" s="313">
        <v>66</v>
      </c>
      <c r="T382" s="259"/>
      <c r="U382" s="263"/>
      <c r="V382" s="313"/>
      <c r="W382" s="313"/>
    </row>
    <row r="383" spans="8:23" ht="25.5">
      <c r="H383" s="262" t="s">
        <v>512</v>
      </c>
      <c r="I383" s="263" t="s">
        <v>521</v>
      </c>
      <c r="J383" s="259"/>
      <c r="K383" s="259"/>
      <c r="L383" s="259"/>
      <c r="Q383" s="263" t="s">
        <v>462</v>
      </c>
      <c r="R383" s="313">
        <v>51</v>
      </c>
      <c r="S383" s="313">
        <v>51</v>
      </c>
      <c r="T383" s="259"/>
      <c r="U383" s="263"/>
      <c r="V383" s="313"/>
      <c r="W383" s="313"/>
    </row>
    <row r="384" spans="8:23" ht="14.25">
      <c r="H384" s="262" t="s">
        <v>512</v>
      </c>
      <c r="I384" s="263" t="s">
        <v>522</v>
      </c>
      <c r="J384" s="259"/>
      <c r="K384" s="259"/>
      <c r="L384" s="259"/>
      <c r="Q384" s="258" t="s">
        <v>760</v>
      </c>
      <c r="R384" s="313">
        <v>71</v>
      </c>
      <c r="S384" s="313">
        <v>71</v>
      </c>
      <c r="T384" s="259"/>
      <c r="U384" s="263"/>
      <c r="V384" s="313"/>
      <c r="W384" s="313"/>
    </row>
    <row r="385" spans="8:23" ht="14.25">
      <c r="H385" s="262" t="s">
        <v>512</v>
      </c>
      <c r="I385" s="263" t="s">
        <v>523</v>
      </c>
      <c r="J385" s="259"/>
      <c r="K385" s="259"/>
      <c r="L385" s="259"/>
      <c r="Q385" s="263" t="s">
        <v>553</v>
      </c>
      <c r="R385" s="313">
        <v>51</v>
      </c>
      <c r="S385" s="313">
        <v>51</v>
      </c>
      <c r="T385" s="259"/>
      <c r="U385" s="263"/>
      <c r="V385" s="313"/>
      <c r="W385" s="313"/>
    </row>
    <row r="386" spans="8:23" ht="14.25">
      <c r="H386" s="262" t="s">
        <v>512</v>
      </c>
      <c r="I386" s="263" t="s">
        <v>524</v>
      </c>
      <c r="J386" s="259"/>
      <c r="K386" s="259"/>
      <c r="L386" s="259"/>
      <c r="Q386" s="263" t="s">
        <v>389</v>
      </c>
      <c r="R386" s="313">
        <v>51</v>
      </c>
      <c r="S386" s="313">
        <v>51</v>
      </c>
      <c r="T386" s="259"/>
      <c r="U386" s="263"/>
      <c r="V386" s="313"/>
      <c r="W386" s="313"/>
    </row>
    <row r="387" spans="8:23" ht="14.25">
      <c r="H387" s="262" t="s">
        <v>512</v>
      </c>
      <c r="I387" s="263" t="s">
        <v>771</v>
      </c>
      <c r="J387" s="259"/>
      <c r="K387" s="259"/>
      <c r="L387" s="259"/>
      <c r="Q387" s="263" t="s">
        <v>384</v>
      </c>
      <c r="R387" s="313">
        <v>51</v>
      </c>
      <c r="S387" s="313">
        <v>51</v>
      </c>
      <c r="T387" s="259"/>
      <c r="U387" s="263"/>
      <c r="V387" s="313"/>
      <c r="W387" s="313"/>
    </row>
    <row r="388" spans="8:23" ht="14.25">
      <c r="H388" s="262" t="s">
        <v>512</v>
      </c>
      <c r="I388" s="263" t="s">
        <v>525</v>
      </c>
      <c r="J388" s="259"/>
      <c r="K388" s="259"/>
      <c r="L388" s="259"/>
      <c r="Q388" s="263" t="s">
        <v>384</v>
      </c>
      <c r="R388" s="313">
        <v>51</v>
      </c>
      <c r="S388" s="313">
        <v>51</v>
      </c>
      <c r="T388" s="259"/>
      <c r="U388" s="263"/>
      <c r="V388" s="313"/>
      <c r="W388" s="313"/>
    </row>
    <row r="389" spans="8:23" ht="14.25">
      <c r="H389" s="262" t="s">
        <v>512</v>
      </c>
      <c r="I389" s="263" t="s">
        <v>526</v>
      </c>
      <c r="J389" s="259"/>
      <c r="K389" s="259"/>
      <c r="L389" s="259"/>
      <c r="Q389" s="263" t="s">
        <v>336</v>
      </c>
      <c r="R389" s="313">
        <v>56</v>
      </c>
      <c r="S389" s="313">
        <v>56</v>
      </c>
      <c r="T389" s="259"/>
      <c r="U389" s="263"/>
      <c r="V389" s="313"/>
      <c r="W389" s="313"/>
    </row>
    <row r="390" spans="8:23" ht="14.25">
      <c r="H390" s="262" t="s">
        <v>512</v>
      </c>
      <c r="I390" s="263" t="s">
        <v>527</v>
      </c>
      <c r="J390" s="259"/>
      <c r="K390" s="259"/>
      <c r="L390" s="259"/>
      <c r="Q390" s="274" t="s">
        <v>621</v>
      </c>
      <c r="R390" s="313">
        <v>82</v>
      </c>
      <c r="S390" s="313">
        <v>82</v>
      </c>
      <c r="T390" s="259"/>
      <c r="U390" s="263"/>
      <c r="V390" s="313"/>
      <c r="W390" s="313"/>
    </row>
    <row r="391" spans="8:23" ht="14.25">
      <c r="H391" s="262" t="s">
        <v>512</v>
      </c>
      <c r="I391" s="263" t="s">
        <v>528</v>
      </c>
      <c r="J391" s="259"/>
      <c r="K391" s="259"/>
      <c r="L391" s="259"/>
      <c r="Q391" s="263" t="s">
        <v>526</v>
      </c>
      <c r="R391" s="313">
        <v>51</v>
      </c>
      <c r="S391" s="313">
        <v>51</v>
      </c>
      <c r="T391" s="259"/>
      <c r="U391" s="263"/>
      <c r="V391" s="313"/>
      <c r="W391" s="313"/>
    </row>
    <row r="392" spans="8:23" ht="14.25">
      <c r="H392" s="262" t="s">
        <v>512</v>
      </c>
      <c r="I392" s="263" t="s">
        <v>529</v>
      </c>
      <c r="J392" s="259"/>
      <c r="K392" s="259"/>
      <c r="L392" s="259"/>
      <c r="Q392" s="269" t="s">
        <v>668</v>
      </c>
      <c r="R392" s="313">
        <v>102</v>
      </c>
      <c r="S392" s="313">
        <v>102</v>
      </c>
      <c r="T392" s="259"/>
      <c r="U392" s="263"/>
      <c r="V392" s="313"/>
      <c r="W392" s="313"/>
    </row>
    <row r="393" spans="8:23" ht="14.25">
      <c r="H393" s="262"/>
      <c r="I393" s="263" t="s">
        <v>587</v>
      </c>
      <c r="J393" s="259"/>
      <c r="K393" s="259"/>
      <c r="L393" s="259"/>
      <c r="Q393" s="263" t="s">
        <v>215</v>
      </c>
      <c r="R393" s="313">
        <v>61</v>
      </c>
      <c r="S393" s="313">
        <v>61</v>
      </c>
      <c r="T393" s="259"/>
      <c r="U393" s="263"/>
      <c r="V393" s="313"/>
      <c r="W393" s="313"/>
    </row>
    <row r="394" spans="8:23" ht="14.25">
      <c r="H394" s="262" t="s">
        <v>530</v>
      </c>
      <c r="I394" s="263" t="s">
        <v>772</v>
      </c>
      <c r="J394" s="259"/>
      <c r="K394" s="259"/>
      <c r="L394" s="259"/>
      <c r="Q394" s="274" t="s">
        <v>622</v>
      </c>
      <c r="R394" s="313">
        <v>79</v>
      </c>
      <c r="S394" s="313">
        <v>79</v>
      </c>
      <c r="T394" s="259"/>
      <c r="U394" s="263"/>
      <c r="V394" s="313"/>
      <c r="W394" s="313"/>
    </row>
    <row r="395" spans="8:23" ht="14.25">
      <c r="H395" s="262" t="s">
        <v>530</v>
      </c>
      <c r="I395" s="263" t="s">
        <v>531</v>
      </c>
      <c r="J395" s="259"/>
      <c r="K395" s="259"/>
      <c r="L395" s="259"/>
      <c r="Q395" s="263" t="s">
        <v>533</v>
      </c>
      <c r="R395" s="313">
        <v>61</v>
      </c>
      <c r="S395" s="313">
        <v>61</v>
      </c>
      <c r="T395" s="259"/>
      <c r="U395" s="263"/>
      <c r="V395" s="313"/>
      <c r="W395" s="313"/>
    </row>
    <row r="396" spans="8:23" ht="14.25">
      <c r="H396" s="262" t="s">
        <v>530</v>
      </c>
      <c r="I396" s="263" t="s">
        <v>532</v>
      </c>
      <c r="J396" s="259"/>
      <c r="K396" s="259"/>
      <c r="L396" s="259"/>
      <c r="Q396" s="263" t="s">
        <v>527</v>
      </c>
      <c r="R396" s="313">
        <v>66</v>
      </c>
      <c r="S396" s="313">
        <v>66</v>
      </c>
      <c r="T396" s="259"/>
      <c r="U396" s="263"/>
      <c r="V396" s="313"/>
      <c r="W396" s="313"/>
    </row>
    <row r="397" spans="8:23" ht="14.25">
      <c r="H397" s="262" t="s">
        <v>530</v>
      </c>
      <c r="I397" s="263" t="s">
        <v>533</v>
      </c>
      <c r="J397" s="259"/>
      <c r="K397" s="259"/>
      <c r="L397" s="259"/>
      <c r="Q397" s="263" t="s">
        <v>216</v>
      </c>
      <c r="R397" s="313">
        <v>71</v>
      </c>
      <c r="S397" s="313">
        <v>71</v>
      </c>
      <c r="T397" s="259"/>
      <c r="U397" s="263"/>
      <c r="V397" s="313"/>
      <c r="W397" s="313"/>
    </row>
    <row r="398" spans="8:23" ht="14.25">
      <c r="H398" s="262"/>
      <c r="I398" s="263" t="s">
        <v>587</v>
      </c>
      <c r="J398" s="259"/>
      <c r="K398" s="259"/>
      <c r="L398" s="259"/>
      <c r="Q398" s="263" t="s">
        <v>217</v>
      </c>
      <c r="R398" s="313">
        <v>71</v>
      </c>
      <c r="S398" s="313">
        <v>71</v>
      </c>
      <c r="T398" s="259"/>
      <c r="U398" s="263"/>
      <c r="V398" s="313"/>
      <c r="W398" s="313"/>
    </row>
    <row r="399" spans="8:23" ht="14.25">
      <c r="H399" s="262" t="s">
        <v>534</v>
      </c>
      <c r="I399" s="263" t="s">
        <v>535</v>
      </c>
      <c r="J399" s="259"/>
      <c r="K399" s="259"/>
      <c r="L399" s="259"/>
      <c r="Q399" s="269" t="s">
        <v>669</v>
      </c>
      <c r="R399" s="313">
        <v>102</v>
      </c>
      <c r="S399" s="313">
        <v>102</v>
      </c>
      <c r="T399" s="259"/>
      <c r="U399" s="263"/>
      <c r="V399" s="313"/>
      <c r="W399" s="313"/>
    </row>
    <row r="400" spans="8:23" ht="14.25">
      <c r="H400" s="262" t="s">
        <v>534</v>
      </c>
      <c r="I400" s="263" t="s">
        <v>596</v>
      </c>
      <c r="J400" s="259"/>
      <c r="K400" s="259"/>
      <c r="L400" s="259"/>
      <c r="Q400" s="263" t="s">
        <v>218</v>
      </c>
      <c r="R400" s="313">
        <v>66</v>
      </c>
      <c r="S400" s="313">
        <v>66</v>
      </c>
      <c r="T400" s="259"/>
      <c r="U400" s="263"/>
      <c r="V400" s="313"/>
      <c r="W400" s="313"/>
    </row>
    <row r="401" spans="8:23" ht="14.25">
      <c r="H401" s="262" t="s">
        <v>534</v>
      </c>
      <c r="I401" s="263" t="s">
        <v>774</v>
      </c>
      <c r="J401" s="259"/>
      <c r="K401" s="259"/>
      <c r="L401" s="259"/>
      <c r="Q401" s="263" t="s">
        <v>219</v>
      </c>
      <c r="R401" s="313">
        <v>61</v>
      </c>
      <c r="S401" s="313">
        <v>61</v>
      </c>
      <c r="T401" s="259"/>
      <c r="U401" s="263"/>
      <c r="V401" s="313"/>
      <c r="W401" s="313"/>
    </row>
    <row r="402" spans="8:23" ht="14.25">
      <c r="H402" s="262" t="s">
        <v>534</v>
      </c>
      <c r="I402" s="263" t="s">
        <v>536</v>
      </c>
      <c r="J402" s="259"/>
      <c r="K402" s="259"/>
      <c r="L402" s="259"/>
      <c r="Q402" s="263" t="s">
        <v>463</v>
      </c>
      <c r="R402" s="313">
        <v>46</v>
      </c>
      <c r="S402" s="313">
        <v>46</v>
      </c>
      <c r="T402" s="259"/>
      <c r="U402" s="263"/>
      <c r="V402" s="313"/>
      <c r="W402" s="313"/>
    </row>
    <row r="403" spans="8:23" ht="14.25">
      <c r="H403" s="262" t="s">
        <v>534</v>
      </c>
      <c r="I403" s="263" t="s">
        <v>537</v>
      </c>
      <c r="J403" s="259"/>
      <c r="K403" s="259"/>
      <c r="L403" s="259"/>
      <c r="Q403" s="263" t="s">
        <v>220</v>
      </c>
      <c r="R403" s="313">
        <v>66</v>
      </c>
      <c r="S403" s="313">
        <v>66</v>
      </c>
      <c r="T403" s="259"/>
      <c r="U403" s="263"/>
      <c r="V403" s="313"/>
      <c r="W403" s="313"/>
    </row>
    <row r="404" spans="8:23" ht="14.25">
      <c r="H404" s="262" t="s">
        <v>534</v>
      </c>
      <c r="I404" s="263" t="s">
        <v>538</v>
      </c>
      <c r="J404" s="259"/>
      <c r="K404" s="259"/>
      <c r="L404" s="259"/>
      <c r="Q404" s="263" t="s">
        <v>221</v>
      </c>
      <c r="R404" s="313">
        <v>66</v>
      </c>
      <c r="S404" s="313">
        <v>66</v>
      </c>
      <c r="T404" s="259"/>
      <c r="U404" s="250"/>
      <c r="V404" s="313"/>
      <c r="W404" s="313"/>
    </row>
    <row r="405" spans="8:23" ht="14.25">
      <c r="H405" s="262"/>
      <c r="I405" s="263" t="s">
        <v>587</v>
      </c>
      <c r="J405" s="259"/>
      <c r="K405" s="259"/>
      <c r="L405" s="259"/>
      <c r="Q405" s="263" t="s">
        <v>425</v>
      </c>
      <c r="R405" s="313">
        <v>71</v>
      </c>
      <c r="S405" s="313">
        <v>71</v>
      </c>
      <c r="T405" s="259"/>
      <c r="U405" s="250"/>
      <c r="V405" s="313"/>
      <c r="W405" s="313"/>
    </row>
    <row r="406" spans="8:23" ht="14.25">
      <c r="H406" s="262" t="s">
        <v>539</v>
      </c>
      <c r="I406" s="263" t="s">
        <v>540</v>
      </c>
      <c r="J406" s="259"/>
      <c r="K406" s="259"/>
      <c r="L406" s="259"/>
      <c r="Q406" s="263" t="s">
        <v>222</v>
      </c>
      <c r="R406" s="313">
        <v>71</v>
      </c>
      <c r="S406" s="313">
        <v>71</v>
      </c>
      <c r="T406" s="259"/>
      <c r="U406" s="274"/>
      <c r="V406" s="313"/>
      <c r="W406" s="313"/>
    </row>
    <row r="407" spans="8:23" ht="14.25">
      <c r="H407" s="262" t="s">
        <v>539</v>
      </c>
      <c r="I407" s="263" t="s">
        <v>541</v>
      </c>
      <c r="J407" s="259"/>
      <c r="K407" s="259"/>
      <c r="L407" s="259"/>
      <c r="Q407" s="263" t="s">
        <v>223</v>
      </c>
      <c r="R407" s="313">
        <v>61</v>
      </c>
      <c r="S407" s="313">
        <v>61</v>
      </c>
      <c r="T407" s="259"/>
      <c r="U407" s="263"/>
      <c r="V407" s="313"/>
      <c r="W407" s="313"/>
    </row>
    <row r="408" spans="8:23" ht="14.25">
      <c r="H408" s="262" t="s">
        <v>539</v>
      </c>
      <c r="I408" s="263" t="s">
        <v>542</v>
      </c>
      <c r="J408" s="259"/>
      <c r="K408" s="259"/>
      <c r="L408" s="259"/>
      <c r="Q408" s="263" t="s">
        <v>281</v>
      </c>
      <c r="R408" s="313">
        <v>56</v>
      </c>
      <c r="S408" s="313">
        <v>56</v>
      </c>
      <c r="T408" s="259"/>
      <c r="U408" s="263"/>
      <c r="V408" s="313"/>
      <c r="W408" s="313"/>
    </row>
    <row r="409" spans="8:23" ht="14.25">
      <c r="H409" s="262" t="s">
        <v>539</v>
      </c>
      <c r="I409" s="263" t="s">
        <v>543</v>
      </c>
      <c r="J409" s="259"/>
      <c r="K409" s="259"/>
      <c r="L409" s="259"/>
      <c r="Q409" s="263" t="s">
        <v>439</v>
      </c>
      <c r="R409" s="313">
        <v>56</v>
      </c>
      <c r="S409" s="313">
        <v>56</v>
      </c>
      <c r="T409" s="259"/>
      <c r="U409" s="263"/>
      <c r="V409" s="313"/>
      <c r="W409" s="313"/>
    </row>
    <row r="410" spans="8:23" ht="14.25">
      <c r="H410" s="262" t="s">
        <v>539</v>
      </c>
      <c r="I410" s="263" t="s">
        <v>544</v>
      </c>
      <c r="J410" s="259"/>
      <c r="K410" s="259"/>
      <c r="L410" s="259"/>
      <c r="Q410" s="274" t="s">
        <v>649</v>
      </c>
      <c r="R410" s="313">
        <v>72</v>
      </c>
      <c r="S410" s="313">
        <v>72</v>
      </c>
      <c r="T410" s="259"/>
      <c r="U410" s="263"/>
      <c r="V410" s="313"/>
      <c r="W410" s="313"/>
    </row>
    <row r="411" spans="8:28" ht="14.25">
      <c r="H411" s="262" t="s">
        <v>539</v>
      </c>
      <c r="I411" s="263" t="s">
        <v>545</v>
      </c>
      <c r="J411" s="259"/>
      <c r="K411" s="259"/>
      <c r="L411" s="259"/>
      <c r="Q411" s="263" t="s">
        <v>295</v>
      </c>
      <c r="R411" s="313">
        <v>56</v>
      </c>
      <c r="S411" s="313">
        <v>56</v>
      </c>
      <c r="T411" s="259"/>
      <c r="U411" s="258"/>
      <c r="V411" s="313"/>
      <c r="W411" s="313"/>
      <c r="X411" s="244"/>
      <c r="Y411" s="244"/>
      <c r="Z411" s="241"/>
      <c r="AA411" s="241"/>
      <c r="AB411" s="241"/>
    </row>
    <row r="412" spans="8:28" ht="14.25">
      <c r="H412" s="262" t="s">
        <v>539</v>
      </c>
      <c r="I412" s="263" t="s">
        <v>546</v>
      </c>
      <c r="J412" s="259"/>
      <c r="K412" s="259"/>
      <c r="L412" s="259"/>
      <c r="Q412" s="263" t="s">
        <v>492</v>
      </c>
      <c r="R412" s="313">
        <v>56</v>
      </c>
      <c r="S412" s="313">
        <v>56</v>
      </c>
      <c r="T412" s="259"/>
      <c r="U412" s="263"/>
      <c r="V412" s="313"/>
      <c r="W412" s="313"/>
      <c r="X412" s="244"/>
      <c r="Y412" s="244"/>
      <c r="Z412" s="241"/>
      <c r="AA412" s="241"/>
      <c r="AB412" s="241"/>
    </row>
    <row r="413" spans="8:28" ht="25.5">
      <c r="H413" s="262" t="s">
        <v>539</v>
      </c>
      <c r="I413" s="263" t="s">
        <v>547</v>
      </c>
      <c r="J413" s="259"/>
      <c r="K413" s="259"/>
      <c r="L413" s="259"/>
      <c r="Q413" s="263" t="s">
        <v>476</v>
      </c>
      <c r="R413" s="313">
        <v>51</v>
      </c>
      <c r="S413" s="313">
        <v>51</v>
      </c>
      <c r="T413" s="259"/>
      <c r="U413" s="242"/>
      <c r="V413" s="313"/>
      <c r="W413" s="313"/>
      <c r="X413" s="244"/>
      <c r="Y413" s="244"/>
      <c r="Z413" s="241"/>
      <c r="AA413" s="241"/>
      <c r="AB413" s="241"/>
    </row>
    <row r="414" spans="8:28" ht="14.25">
      <c r="H414" s="262" t="s">
        <v>539</v>
      </c>
      <c r="I414" s="263" t="s">
        <v>548</v>
      </c>
      <c r="J414" s="259"/>
      <c r="K414" s="259"/>
      <c r="L414" s="259"/>
      <c r="Q414" s="263" t="s">
        <v>563</v>
      </c>
      <c r="R414" s="313">
        <v>71</v>
      </c>
      <c r="S414" s="313">
        <v>71</v>
      </c>
      <c r="T414" s="259"/>
      <c r="U414" s="263"/>
      <c r="V414" s="313"/>
      <c r="W414" s="313"/>
      <c r="X414" s="244"/>
      <c r="Y414" s="244"/>
      <c r="Z414" s="241"/>
      <c r="AA414" s="241"/>
      <c r="AB414" s="241"/>
    </row>
    <row r="415" spans="8:28" ht="14.25">
      <c r="H415" s="262" t="s">
        <v>539</v>
      </c>
      <c r="I415" s="263" t="s">
        <v>549</v>
      </c>
      <c r="J415" s="259"/>
      <c r="K415" s="259"/>
      <c r="L415" s="259"/>
      <c r="Q415" s="263" t="s">
        <v>282</v>
      </c>
      <c r="R415" s="313">
        <v>46</v>
      </c>
      <c r="S415" s="313">
        <v>46</v>
      </c>
      <c r="T415" s="259"/>
      <c r="U415" s="263"/>
      <c r="V415" s="313"/>
      <c r="W415" s="313"/>
      <c r="X415" s="244"/>
      <c r="Y415" s="244"/>
      <c r="Z415" s="241"/>
      <c r="AA415" s="241"/>
      <c r="AB415" s="241"/>
    </row>
    <row r="416" spans="8:23" ht="14.25">
      <c r="H416" s="262" t="s">
        <v>539</v>
      </c>
      <c r="I416" s="263" t="s">
        <v>550</v>
      </c>
      <c r="J416" s="259"/>
      <c r="K416" s="259"/>
      <c r="L416" s="259"/>
      <c r="Q416" s="263" t="s">
        <v>192</v>
      </c>
      <c r="R416" s="313">
        <v>66</v>
      </c>
      <c r="S416" s="313">
        <v>66</v>
      </c>
      <c r="T416" s="259"/>
      <c r="U416" s="263"/>
      <c r="V416" s="313"/>
      <c r="W416" s="313"/>
    </row>
    <row r="417" spans="8:23" ht="14.25">
      <c r="H417" s="262" t="s">
        <v>539</v>
      </c>
      <c r="I417" s="263" t="s">
        <v>551</v>
      </c>
      <c r="J417" s="259"/>
      <c r="K417" s="259"/>
      <c r="L417" s="259"/>
      <c r="Q417" s="242" t="s">
        <v>712</v>
      </c>
      <c r="R417" s="313">
        <v>63</v>
      </c>
      <c r="S417" s="313">
        <v>63</v>
      </c>
      <c r="T417" s="259"/>
      <c r="U417" s="263"/>
      <c r="V417" s="313"/>
      <c r="W417" s="313"/>
    </row>
    <row r="418" spans="8:23" ht="14.25">
      <c r="H418" s="262" t="s">
        <v>539</v>
      </c>
      <c r="I418" s="263" t="s">
        <v>773</v>
      </c>
      <c r="J418" s="259"/>
      <c r="K418" s="259"/>
      <c r="L418" s="259"/>
      <c r="Q418" s="242" t="s">
        <v>713</v>
      </c>
      <c r="R418" s="313">
        <v>65</v>
      </c>
      <c r="S418" s="313">
        <v>65</v>
      </c>
      <c r="T418" s="259"/>
      <c r="U418" s="263"/>
      <c r="V418" s="313"/>
      <c r="W418" s="313"/>
    </row>
    <row r="419" spans="8:23" ht="14.25">
      <c r="H419" s="262" t="s">
        <v>539</v>
      </c>
      <c r="I419" s="263" t="s">
        <v>552</v>
      </c>
      <c r="J419" s="259"/>
      <c r="K419" s="259"/>
      <c r="L419" s="259"/>
      <c r="Q419" s="263" t="s">
        <v>569</v>
      </c>
      <c r="R419" s="313">
        <v>51</v>
      </c>
      <c r="S419" s="313">
        <v>51</v>
      </c>
      <c r="T419" s="259"/>
      <c r="U419" s="263"/>
      <c r="V419" s="313"/>
      <c r="W419" s="313"/>
    </row>
    <row r="420" spans="8:23" ht="14.25">
      <c r="H420" s="262" t="s">
        <v>539</v>
      </c>
      <c r="I420" s="263" t="s">
        <v>553</v>
      </c>
      <c r="J420" s="259"/>
      <c r="K420" s="259"/>
      <c r="L420" s="259"/>
      <c r="Q420" s="263" t="s">
        <v>586</v>
      </c>
      <c r="R420" s="313">
        <v>56</v>
      </c>
      <c r="S420" s="313">
        <v>56</v>
      </c>
      <c r="T420" s="259"/>
      <c r="U420" s="263"/>
      <c r="V420" s="313"/>
      <c r="W420" s="313"/>
    </row>
    <row r="421" spans="8:23" ht="14.25">
      <c r="H421" s="262" t="s">
        <v>539</v>
      </c>
      <c r="I421" s="263" t="s">
        <v>554</v>
      </c>
      <c r="J421" s="259"/>
      <c r="K421" s="259"/>
      <c r="L421" s="259"/>
      <c r="Q421" s="274" t="s">
        <v>650</v>
      </c>
      <c r="R421" s="313">
        <v>99</v>
      </c>
      <c r="S421" s="313">
        <v>99</v>
      </c>
      <c r="T421" s="259"/>
      <c r="U421" s="263"/>
      <c r="V421" s="313"/>
      <c r="W421" s="313"/>
    </row>
    <row r="422" spans="8:23" ht="14.25">
      <c r="H422" s="262" t="s">
        <v>539</v>
      </c>
      <c r="I422" s="263" t="s">
        <v>555</v>
      </c>
      <c r="J422" s="259"/>
      <c r="K422" s="259"/>
      <c r="L422" s="259"/>
      <c r="Q422" s="263" t="s">
        <v>193</v>
      </c>
      <c r="R422" s="313">
        <v>46</v>
      </c>
      <c r="S422" s="313">
        <v>46</v>
      </c>
      <c r="T422" s="259"/>
      <c r="U422" s="269"/>
      <c r="V422" s="313"/>
      <c r="W422" s="313"/>
    </row>
    <row r="423" spans="8:23" ht="14.25">
      <c r="H423" s="262" t="s">
        <v>539</v>
      </c>
      <c r="I423" s="263" t="s">
        <v>556</v>
      </c>
      <c r="J423" s="259"/>
      <c r="K423" s="259"/>
      <c r="L423" s="259"/>
      <c r="Q423" s="263" t="s">
        <v>244</v>
      </c>
      <c r="R423" s="313">
        <v>56</v>
      </c>
      <c r="S423" s="313">
        <v>56</v>
      </c>
      <c r="T423" s="259"/>
      <c r="U423" s="263"/>
      <c r="V423" s="313"/>
      <c r="W423" s="313"/>
    </row>
    <row r="424" spans="8:23" ht="14.25">
      <c r="H424" s="299" t="s">
        <v>539</v>
      </c>
      <c r="I424" s="300" t="s">
        <v>347</v>
      </c>
      <c r="J424" s="259"/>
      <c r="K424" s="259"/>
      <c r="L424" s="259"/>
      <c r="Q424" s="242" t="s">
        <v>714</v>
      </c>
      <c r="R424" s="313">
        <v>58</v>
      </c>
      <c r="S424" s="313">
        <v>58</v>
      </c>
      <c r="T424" s="259"/>
      <c r="U424" s="242"/>
      <c r="V424" s="313"/>
      <c r="W424" s="313"/>
    </row>
    <row r="425" spans="8:23" ht="14.25">
      <c r="H425" s="262"/>
      <c r="I425" s="263" t="s">
        <v>587</v>
      </c>
      <c r="J425" s="259"/>
      <c r="K425" s="259"/>
      <c r="L425" s="259"/>
      <c r="Q425" s="242" t="s">
        <v>715</v>
      </c>
      <c r="R425" s="313">
        <v>50</v>
      </c>
      <c r="S425" s="313">
        <v>50</v>
      </c>
      <c r="T425" s="259"/>
      <c r="U425" s="263"/>
      <c r="V425" s="313"/>
      <c r="W425" s="313"/>
    </row>
    <row r="426" spans="8:23" ht="25.5">
      <c r="H426" s="262" t="s">
        <v>557</v>
      </c>
      <c r="I426" s="258" t="s">
        <v>762</v>
      </c>
      <c r="J426" s="272"/>
      <c r="K426" s="259"/>
      <c r="L426" s="259"/>
      <c r="Q426" s="242" t="s">
        <v>716</v>
      </c>
      <c r="R426" s="313">
        <v>44</v>
      </c>
      <c r="S426" s="313">
        <v>44</v>
      </c>
      <c r="T426" s="259"/>
      <c r="U426" s="263"/>
      <c r="V426" s="313"/>
      <c r="W426" s="313"/>
    </row>
    <row r="427" spans="8:23" ht="14.25">
      <c r="H427" s="262" t="s">
        <v>557</v>
      </c>
      <c r="I427" s="263" t="s">
        <v>558</v>
      </c>
      <c r="J427" s="259"/>
      <c r="K427" s="259"/>
      <c r="L427" s="259"/>
      <c r="Q427" s="263" t="s">
        <v>315</v>
      </c>
      <c r="R427" s="313">
        <v>56</v>
      </c>
      <c r="S427" s="313">
        <v>56</v>
      </c>
      <c r="T427" s="259"/>
      <c r="U427" s="263"/>
      <c r="V427" s="313"/>
      <c r="W427" s="313"/>
    </row>
    <row r="428" spans="8:23" ht="14.25">
      <c r="H428" s="262" t="s">
        <v>557</v>
      </c>
      <c r="I428" s="263" t="s">
        <v>559</v>
      </c>
      <c r="J428" s="259"/>
      <c r="K428" s="259"/>
      <c r="L428" s="259"/>
      <c r="Q428" s="263" t="s">
        <v>378</v>
      </c>
      <c r="R428" s="313">
        <v>56</v>
      </c>
      <c r="S428" s="313">
        <v>56</v>
      </c>
      <c r="T428" s="259"/>
      <c r="U428" s="263"/>
      <c r="V428" s="313"/>
      <c r="W428" s="313"/>
    </row>
    <row r="429" spans="8:23" ht="14.25">
      <c r="H429" s="262" t="s">
        <v>557</v>
      </c>
      <c r="I429" s="263" t="s">
        <v>560</v>
      </c>
      <c r="J429" s="259"/>
      <c r="K429" s="259"/>
      <c r="L429" s="259"/>
      <c r="Q429" s="263" t="s">
        <v>224</v>
      </c>
      <c r="R429" s="313">
        <v>71</v>
      </c>
      <c r="S429" s="313">
        <v>71</v>
      </c>
      <c r="T429" s="259"/>
      <c r="U429" s="263"/>
      <c r="V429" s="313"/>
      <c r="W429" s="313"/>
    </row>
    <row r="430" spans="8:23" ht="14.25">
      <c r="H430" s="262" t="s">
        <v>557</v>
      </c>
      <c r="I430" s="263" t="s">
        <v>561</v>
      </c>
      <c r="J430" s="259"/>
      <c r="K430" s="259"/>
      <c r="L430" s="259"/>
      <c r="Q430" s="263" t="s">
        <v>528</v>
      </c>
      <c r="R430" s="313">
        <v>56</v>
      </c>
      <c r="S430" s="313">
        <v>56</v>
      </c>
      <c r="T430" s="259"/>
      <c r="U430" s="274"/>
      <c r="V430" s="313"/>
      <c r="W430" s="313"/>
    </row>
    <row r="431" spans="8:23" ht="14.25">
      <c r="H431" s="262" t="s">
        <v>557</v>
      </c>
      <c r="I431" s="263" t="s">
        <v>562</v>
      </c>
      <c r="J431" s="259"/>
      <c r="K431" s="259"/>
      <c r="L431" s="259"/>
      <c r="Q431" s="263" t="s">
        <v>390</v>
      </c>
      <c r="R431" s="313">
        <v>46</v>
      </c>
      <c r="S431" s="313">
        <v>46</v>
      </c>
      <c r="T431" s="259"/>
      <c r="U431" s="263"/>
      <c r="V431" s="313"/>
      <c r="W431" s="313"/>
    </row>
    <row r="432" spans="8:23" ht="14.25">
      <c r="H432" s="262" t="s">
        <v>557</v>
      </c>
      <c r="I432" s="263" t="s">
        <v>563</v>
      </c>
      <c r="J432" s="259"/>
      <c r="K432" s="259"/>
      <c r="L432" s="259"/>
      <c r="Q432" s="263" t="s">
        <v>564</v>
      </c>
      <c r="R432" s="313">
        <v>61</v>
      </c>
      <c r="S432" s="313">
        <v>61</v>
      </c>
      <c r="T432" s="259"/>
      <c r="U432" s="263"/>
      <c r="V432" s="313"/>
      <c r="W432" s="313"/>
    </row>
    <row r="433" spans="8:23" ht="14.25">
      <c r="H433" s="262" t="s">
        <v>557</v>
      </c>
      <c r="I433" s="263" t="s">
        <v>564</v>
      </c>
      <c r="J433" s="259"/>
      <c r="K433" s="259"/>
      <c r="L433" s="259"/>
      <c r="Q433" s="258" t="s">
        <v>758</v>
      </c>
      <c r="R433" s="313">
        <v>56</v>
      </c>
      <c r="S433" s="313">
        <v>56</v>
      </c>
      <c r="T433" s="259"/>
      <c r="U433" s="263"/>
      <c r="V433" s="313"/>
      <c r="W433" s="313"/>
    </row>
    <row r="434" spans="8:23" ht="14.25">
      <c r="H434" s="262" t="s">
        <v>557</v>
      </c>
      <c r="I434" s="263" t="s">
        <v>565</v>
      </c>
      <c r="J434" s="259"/>
      <c r="K434" s="259"/>
      <c r="L434" s="259"/>
      <c r="Q434" s="263" t="s">
        <v>592</v>
      </c>
      <c r="R434" s="313">
        <v>56</v>
      </c>
      <c r="S434" s="313">
        <v>56</v>
      </c>
      <c r="T434" s="259"/>
      <c r="U434" s="263"/>
      <c r="V434" s="313"/>
      <c r="W434" s="313"/>
    </row>
    <row r="435" spans="8:23" ht="14.25">
      <c r="H435" s="262" t="s">
        <v>557</v>
      </c>
      <c r="I435" s="263" t="s">
        <v>566</v>
      </c>
      <c r="J435" s="259"/>
      <c r="K435" s="259"/>
      <c r="L435" s="259"/>
      <c r="Q435" s="263" t="s">
        <v>590</v>
      </c>
      <c r="R435" s="313">
        <v>51</v>
      </c>
      <c r="S435" s="313">
        <v>51</v>
      </c>
      <c r="T435" s="259"/>
      <c r="U435" s="279"/>
      <c r="V435" s="313"/>
      <c r="W435" s="313"/>
    </row>
    <row r="436" spans="8:23" ht="14.25">
      <c r="H436" s="262"/>
      <c r="I436" s="263" t="s">
        <v>587</v>
      </c>
      <c r="J436" s="259"/>
      <c r="K436" s="259"/>
      <c r="L436" s="259"/>
      <c r="Q436" s="263" t="s">
        <v>591</v>
      </c>
      <c r="R436" s="313">
        <v>46</v>
      </c>
      <c r="S436" s="313">
        <v>46</v>
      </c>
      <c r="T436" s="259"/>
      <c r="U436" s="263"/>
      <c r="V436" s="313"/>
      <c r="W436" s="313"/>
    </row>
    <row r="437" spans="8:23" ht="14.25">
      <c r="H437" s="262" t="s">
        <v>567</v>
      </c>
      <c r="I437" s="263" t="s">
        <v>609</v>
      </c>
      <c r="J437" s="259"/>
      <c r="K437" s="259"/>
      <c r="L437" s="259"/>
      <c r="Q437" s="242" t="s">
        <v>717</v>
      </c>
      <c r="R437" s="313">
        <v>61</v>
      </c>
      <c r="S437" s="313">
        <v>61</v>
      </c>
      <c r="T437" s="259"/>
      <c r="U437" s="258"/>
      <c r="V437" s="313"/>
      <c r="W437" s="313"/>
    </row>
    <row r="438" spans="8:23" ht="14.25">
      <c r="H438" s="262" t="s">
        <v>567</v>
      </c>
      <c r="I438" s="263" t="s">
        <v>568</v>
      </c>
      <c r="J438" s="259"/>
      <c r="K438" s="259"/>
      <c r="L438" s="259"/>
      <c r="Q438" s="263" t="s">
        <v>283</v>
      </c>
      <c r="R438" s="313">
        <v>56</v>
      </c>
      <c r="S438" s="313">
        <v>56</v>
      </c>
      <c r="T438" s="259"/>
      <c r="U438" s="274"/>
      <c r="V438" s="313"/>
      <c r="W438" s="313"/>
    </row>
    <row r="439" spans="8:23" ht="14.25">
      <c r="H439" s="262" t="s">
        <v>567</v>
      </c>
      <c r="I439" s="263" t="s">
        <v>569</v>
      </c>
      <c r="J439" s="259"/>
      <c r="K439" s="259"/>
      <c r="L439" s="259"/>
      <c r="Q439" s="274" t="s">
        <v>625</v>
      </c>
      <c r="R439" s="313">
        <v>74</v>
      </c>
      <c r="S439" s="313">
        <v>74</v>
      </c>
      <c r="T439" s="259"/>
      <c r="U439" s="263"/>
      <c r="V439" s="313"/>
      <c r="W439" s="313"/>
    </row>
    <row r="440" spans="8:23" ht="14.25">
      <c r="H440" s="262" t="s">
        <v>567</v>
      </c>
      <c r="I440" s="263" t="s">
        <v>570</v>
      </c>
      <c r="J440" s="259"/>
      <c r="K440" s="259"/>
      <c r="L440" s="259"/>
      <c r="Q440" s="242" t="s">
        <v>718</v>
      </c>
      <c r="R440" s="313">
        <v>44</v>
      </c>
      <c r="S440" s="313">
        <v>44</v>
      </c>
      <c r="T440" s="259"/>
      <c r="U440" s="263"/>
      <c r="V440" s="313"/>
      <c r="W440" s="313"/>
    </row>
    <row r="441" spans="8:23" ht="14.25">
      <c r="H441" s="262"/>
      <c r="I441" s="263" t="s">
        <v>587</v>
      </c>
      <c r="J441" s="259"/>
      <c r="K441" s="259"/>
      <c r="L441" s="259"/>
      <c r="Q441" s="274" t="s">
        <v>626</v>
      </c>
      <c r="R441" s="313">
        <v>79</v>
      </c>
      <c r="S441" s="313">
        <v>79</v>
      </c>
      <c r="T441" s="259"/>
      <c r="U441" s="263"/>
      <c r="V441" s="313"/>
      <c r="W441" s="313"/>
    </row>
    <row r="442" spans="8:23" ht="14.25">
      <c r="H442" s="262" t="s">
        <v>571</v>
      </c>
      <c r="I442" s="263" t="s">
        <v>572</v>
      </c>
      <c r="J442" s="259"/>
      <c r="K442" s="259"/>
      <c r="L442" s="259"/>
      <c r="Q442" s="274" t="s">
        <v>651</v>
      </c>
      <c r="R442" s="313">
        <v>91</v>
      </c>
      <c r="S442" s="313">
        <v>91</v>
      </c>
      <c r="T442" s="259"/>
      <c r="U442" s="263"/>
      <c r="V442" s="313"/>
      <c r="W442" s="313"/>
    </row>
    <row r="443" spans="8:23" ht="14.25">
      <c r="H443" s="262" t="s">
        <v>571</v>
      </c>
      <c r="I443" s="263" t="s">
        <v>573</v>
      </c>
      <c r="J443" s="259"/>
      <c r="K443" s="259"/>
      <c r="L443" s="259"/>
      <c r="Q443" s="263" t="s">
        <v>394</v>
      </c>
      <c r="R443" s="313">
        <v>66</v>
      </c>
      <c r="S443" s="313">
        <v>66</v>
      </c>
      <c r="T443" s="259"/>
      <c r="U443" s="263"/>
      <c r="V443" s="313"/>
      <c r="W443" s="313"/>
    </row>
    <row r="444" spans="8:23" ht="14.25">
      <c r="H444" s="262" t="s">
        <v>571</v>
      </c>
      <c r="I444" s="263" t="s">
        <v>574</v>
      </c>
      <c r="J444" s="259"/>
      <c r="K444" s="259"/>
      <c r="L444" s="259"/>
      <c r="Q444" s="258" t="s">
        <v>755</v>
      </c>
      <c r="R444" s="313">
        <v>46</v>
      </c>
      <c r="S444" s="313">
        <v>46</v>
      </c>
      <c r="T444" s="259"/>
      <c r="U444" s="274"/>
      <c r="V444" s="313"/>
      <c r="W444" s="313"/>
    </row>
    <row r="445" spans="8:23" ht="14.25">
      <c r="H445" s="262" t="s">
        <v>571</v>
      </c>
      <c r="I445" s="263" t="s">
        <v>575</v>
      </c>
      <c r="J445" s="259"/>
      <c r="K445" s="259"/>
      <c r="L445" s="259"/>
      <c r="Q445" s="274" t="s">
        <v>627</v>
      </c>
      <c r="R445" s="313">
        <v>84</v>
      </c>
      <c r="S445" s="313">
        <v>84</v>
      </c>
      <c r="T445" s="259"/>
      <c r="U445" s="274"/>
      <c r="V445" s="313"/>
      <c r="W445" s="313"/>
    </row>
    <row r="446" spans="8:23" ht="14.25">
      <c r="H446" s="262" t="s">
        <v>571</v>
      </c>
      <c r="I446" s="263" t="s">
        <v>576</v>
      </c>
      <c r="J446" s="259"/>
      <c r="K446" s="259"/>
      <c r="L446" s="259"/>
      <c r="Q446" s="263" t="s">
        <v>391</v>
      </c>
      <c r="R446" s="313">
        <v>46</v>
      </c>
      <c r="S446" s="313">
        <v>46</v>
      </c>
      <c r="T446" s="259"/>
      <c r="U446" s="263"/>
      <c r="V446" s="313"/>
      <c r="W446" s="313"/>
    </row>
    <row r="447" spans="8:23" ht="14.25">
      <c r="H447" s="262" t="s">
        <v>571</v>
      </c>
      <c r="I447" s="263" t="s">
        <v>577</v>
      </c>
      <c r="J447" s="259"/>
      <c r="K447" s="259"/>
      <c r="L447" s="259"/>
      <c r="Q447" s="263" t="s">
        <v>493</v>
      </c>
      <c r="R447" s="313">
        <v>56</v>
      </c>
      <c r="S447" s="313">
        <v>56</v>
      </c>
      <c r="T447" s="259"/>
      <c r="U447" s="263"/>
      <c r="V447" s="313"/>
      <c r="W447" s="313"/>
    </row>
    <row r="448" spans="8:23" ht="14.25">
      <c r="H448" s="262" t="s">
        <v>571</v>
      </c>
      <c r="I448" s="263" t="s">
        <v>578</v>
      </c>
      <c r="J448" s="259"/>
      <c r="K448" s="259"/>
      <c r="L448" s="259"/>
      <c r="Q448" s="263" t="s">
        <v>404</v>
      </c>
      <c r="R448" s="313">
        <v>61</v>
      </c>
      <c r="S448" s="313">
        <v>61</v>
      </c>
      <c r="T448" s="259"/>
      <c r="U448" s="258"/>
      <c r="V448" s="313"/>
      <c r="W448" s="313"/>
    </row>
    <row r="449" spans="8:23" ht="14.25">
      <c r="H449" s="262" t="s">
        <v>571</v>
      </c>
      <c r="I449" s="263" t="s">
        <v>579</v>
      </c>
      <c r="J449" s="259"/>
      <c r="K449" s="259"/>
      <c r="L449" s="259"/>
      <c r="Q449" s="263" t="s">
        <v>245</v>
      </c>
      <c r="R449" s="313">
        <v>56</v>
      </c>
      <c r="S449" s="313">
        <v>56</v>
      </c>
      <c r="T449" s="259"/>
      <c r="U449" s="263"/>
      <c r="V449" s="313"/>
      <c r="W449" s="313"/>
    </row>
    <row r="450" spans="8:23" ht="14.25">
      <c r="H450" s="262" t="s">
        <v>571</v>
      </c>
      <c r="I450" s="263" t="s">
        <v>580</v>
      </c>
      <c r="J450" s="259"/>
      <c r="K450" s="259"/>
      <c r="L450" s="259"/>
      <c r="Q450" s="263" t="s">
        <v>225</v>
      </c>
      <c r="R450" s="313">
        <v>56</v>
      </c>
      <c r="S450" s="313">
        <v>56</v>
      </c>
      <c r="T450" s="259"/>
      <c r="U450" s="263"/>
      <c r="V450" s="313"/>
      <c r="W450" s="313"/>
    </row>
    <row r="451" spans="8:23" ht="14.25">
      <c r="H451" s="262"/>
      <c r="I451" s="263" t="s">
        <v>587</v>
      </c>
      <c r="J451" s="259"/>
      <c r="K451" s="259"/>
      <c r="L451" s="259"/>
      <c r="Q451" s="263" t="s">
        <v>537</v>
      </c>
      <c r="R451" s="313">
        <v>71</v>
      </c>
      <c r="S451" s="313">
        <v>71</v>
      </c>
      <c r="T451" s="259"/>
      <c r="U451" s="263"/>
      <c r="V451" s="313"/>
      <c r="W451" s="313"/>
    </row>
    <row r="452" spans="8:23" ht="14.25">
      <c r="H452" s="262" t="s">
        <v>581</v>
      </c>
      <c r="I452" s="263" t="s">
        <v>582</v>
      </c>
      <c r="J452" s="259"/>
      <c r="K452" s="259"/>
      <c r="L452" s="259"/>
      <c r="Q452" s="263" t="s">
        <v>284</v>
      </c>
      <c r="R452" s="313">
        <v>51</v>
      </c>
      <c r="S452" s="313">
        <v>51</v>
      </c>
      <c r="T452" s="259"/>
      <c r="U452" s="263"/>
      <c r="V452" s="313"/>
      <c r="W452" s="313"/>
    </row>
    <row r="453" spans="8:23" ht="14.25">
      <c r="H453" s="262" t="s">
        <v>581</v>
      </c>
      <c r="I453" s="263" t="s">
        <v>583</v>
      </c>
      <c r="J453" s="259"/>
      <c r="Q453" s="263" t="s">
        <v>579</v>
      </c>
      <c r="R453" s="313">
        <v>56</v>
      </c>
      <c r="S453" s="313">
        <v>56</v>
      </c>
      <c r="U453" s="263"/>
      <c r="V453" s="313"/>
      <c r="W453" s="313"/>
    </row>
    <row r="454" spans="8:23" ht="14.25">
      <c r="H454" s="262" t="s">
        <v>581</v>
      </c>
      <c r="I454" s="263" t="s">
        <v>584</v>
      </c>
      <c r="J454" s="259"/>
      <c r="Q454" s="263" t="s">
        <v>504</v>
      </c>
      <c r="R454" s="313">
        <v>51</v>
      </c>
      <c r="S454" s="313">
        <v>51</v>
      </c>
      <c r="U454" s="274"/>
      <c r="V454" s="313"/>
      <c r="W454" s="313"/>
    </row>
    <row r="455" spans="8:23" ht="14.25">
      <c r="H455" s="262" t="s">
        <v>581</v>
      </c>
      <c r="I455" s="263" t="s">
        <v>585</v>
      </c>
      <c r="J455" s="259"/>
      <c r="Q455" s="263" t="s">
        <v>301</v>
      </c>
      <c r="R455" s="313">
        <v>71</v>
      </c>
      <c r="S455" s="313">
        <v>71</v>
      </c>
      <c r="U455" s="263"/>
      <c r="V455" s="313"/>
      <c r="W455" s="313"/>
    </row>
    <row r="456" spans="8:23" ht="14.25">
      <c r="H456" s="262" t="s">
        <v>581</v>
      </c>
      <c r="I456" s="263" t="s">
        <v>586</v>
      </c>
      <c r="J456" s="259"/>
      <c r="Q456" s="263" t="s">
        <v>226</v>
      </c>
      <c r="R456" s="313">
        <v>56</v>
      </c>
      <c r="S456" s="313">
        <v>56</v>
      </c>
      <c r="U456" s="269"/>
      <c r="V456" s="313"/>
      <c r="W456" s="313"/>
    </row>
    <row r="457" spans="8:23" ht="14.25">
      <c r="H457" s="262"/>
      <c r="I457" s="263" t="s">
        <v>587</v>
      </c>
      <c r="J457" s="259"/>
      <c r="Q457" s="263" t="s">
        <v>768</v>
      </c>
      <c r="R457" s="313">
        <v>56</v>
      </c>
      <c r="S457" s="313">
        <v>56</v>
      </c>
      <c r="U457" s="263"/>
      <c r="V457" s="313"/>
      <c r="W457" s="313"/>
    </row>
    <row r="458" spans="10:23" ht="14.25">
      <c r="J458" s="259"/>
      <c r="Q458" s="263" t="s">
        <v>565</v>
      </c>
      <c r="R458" s="313">
        <v>61</v>
      </c>
      <c r="S458" s="313">
        <v>61</v>
      </c>
      <c r="U458" s="274"/>
      <c r="V458" s="313"/>
      <c r="W458" s="313"/>
    </row>
    <row r="459" spans="17:23" ht="14.25">
      <c r="Q459" s="263" t="s">
        <v>227</v>
      </c>
      <c r="R459" s="313">
        <v>61</v>
      </c>
      <c r="S459" s="313">
        <v>61</v>
      </c>
      <c r="U459" s="263"/>
      <c r="V459" s="313"/>
      <c r="W459" s="313"/>
    </row>
    <row r="460" spans="17:23" ht="14.25">
      <c r="Q460" s="242" t="s">
        <v>719</v>
      </c>
      <c r="R460" s="313">
        <v>71</v>
      </c>
      <c r="S460" s="313">
        <v>71</v>
      </c>
      <c r="U460" s="263"/>
      <c r="V460" s="313"/>
      <c r="W460" s="313"/>
    </row>
    <row r="461" spans="17:23" ht="14.25">
      <c r="Q461" s="263" t="s">
        <v>285</v>
      </c>
      <c r="R461" s="313">
        <v>46</v>
      </c>
      <c r="S461" s="313">
        <v>46</v>
      </c>
      <c r="U461" s="263"/>
      <c r="V461" s="313"/>
      <c r="W461" s="313"/>
    </row>
    <row r="462" spans="17:23" ht="14.25">
      <c r="Q462" s="263" t="s">
        <v>286</v>
      </c>
      <c r="R462" s="313">
        <v>51</v>
      </c>
      <c r="S462" s="313">
        <v>51</v>
      </c>
      <c r="U462" s="263"/>
      <c r="V462" s="313"/>
      <c r="W462" s="313"/>
    </row>
    <row r="463" spans="17:23" ht="14.25">
      <c r="Q463" s="242" t="s">
        <v>720</v>
      </c>
      <c r="R463" s="313">
        <v>78</v>
      </c>
      <c r="S463" s="313">
        <v>78</v>
      </c>
      <c r="U463" s="269"/>
      <c r="V463" s="313"/>
      <c r="W463" s="313"/>
    </row>
    <row r="464" spans="17:23" ht="14.25">
      <c r="Q464" s="263" t="s">
        <v>426</v>
      </c>
      <c r="R464" s="313">
        <v>66</v>
      </c>
      <c r="S464" s="313">
        <v>66</v>
      </c>
      <c r="U464" s="263"/>
      <c r="V464" s="313"/>
      <c r="W464" s="313"/>
    </row>
    <row r="465" spans="17:23" ht="14.25">
      <c r="Q465" s="258" t="s">
        <v>761</v>
      </c>
      <c r="R465" s="313">
        <v>71</v>
      </c>
      <c r="S465" s="313">
        <v>71</v>
      </c>
      <c r="U465" s="263"/>
      <c r="V465" s="313"/>
      <c r="W465" s="313"/>
    </row>
    <row r="466" spans="17:23" ht="14.25">
      <c r="Q466" s="263" t="s">
        <v>246</v>
      </c>
      <c r="R466" s="313">
        <v>71</v>
      </c>
      <c r="S466" s="313">
        <v>71</v>
      </c>
      <c r="U466" s="263"/>
      <c r="V466" s="313"/>
      <c r="W466" s="313"/>
    </row>
    <row r="467" spans="17:23" ht="14.25">
      <c r="Q467" s="274" t="s">
        <v>623</v>
      </c>
      <c r="R467" s="313">
        <v>57</v>
      </c>
      <c r="S467" s="313">
        <v>57</v>
      </c>
      <c r="U467" s="263"/>
      <c r="V467" s="313"/>
      <c r="W467" s="313"/>
    </row>
    <row r="468" spans="17:23" ht="14.25">
      <c r="Q468" s="242" t="s">
        <v>721</v>
      </c>
      <c r="R468" s="313">
        <v>32</v>
      </c>
      <c r="S468" s="313">
        <v>32</v>
      </c>
      <c r="U468" s="263"/>
      <c r="V468" s="313"/>
      <c r="W468" s="313"/>
    </row>
    <row r="469" spans="17:23" ht="14.25">
      <c r="Q469" s="242" t="s">
        <v>722</v>
      </c>
      <c r="R469" s="313">
        <v>58</v>
      </c>
      <c r="S469" s="313">
        <v>58</v>
      </c>
      <c r="U469" s="263"/>
      <c r="V469" s="313"/>
      <c r="W469" s="313"/>
    </row>
    <row r="470" spans="17:23" ht="14.25">
      <c r="Q470" s="263" t="s">
        <v>464</v>
      </c>
      <c r="R470" s="313">
        <v>46</v>
      </c>
      <c r="S470" s="313">
        <v>46</v>
      </c>
      <c r="U470" s="263"/>
      <c r="V470" s="313"/>
      <c r="W470" s="313"/>
    </row>
    <row r="471" spans="17:23" ht="14.25">
      <c r="Q471" s="263" t="s">
        <v>421</v>
      </c>
      <c r="R471" s="313">
        <v>51</v>
      </c>
      <c r="S471" s="313">
        <v>51</v>
      </c>
      <c r="U471" s="263"/>
      <c r="V471" s="313"/>
      <c r="W471" s="313"/>
    </row>
    <row r="472" spans="17:23" ht="14.25">
      <c r="Q472" s="274" t="s">
        <v>652</v>
      </c>
      <c r="R472" s="313">
        <v>93</v>
      </c>
      <c r="S472" s="313">
        <v>93</v>
      </c>
      <c r="U472" s="263"/>
      <c r="V472" s="313"/>
      <c r="W472" s="313"/>
    </row>
    <row r="473" spans="17:23" ht="14.25">
      <c r="Q473" s="263" t="s">
        <v>379</v>
      </c>
      <c r="R473" s="313">
        <v>51</v>
      </c>
      <c r="S473" s="313">
        <v>51</v>
      </c>
      <c r="U473" s="263"/>
      <c r="V473" s="313"/>
      <c r="W473" s="313"/>
    </row>
    <row r="474" spans="17:23" ht="14.25">
      <c r="Q474" s="263" t="s">
        <v>441</v>
      </c>
      <c r="R474" s="313">
        <v>51</v>
      </c>
      <c r="S474" s="313">
        <v>51</v>
      </c>
      <c r="U474" s="274"/>
      <c r="V474" s="313"/>
      <c r="W474" s="313"/>
    </row>
    <row r="475" spans="17:23" ht="14.25">
      <c r="Q475" s="263" t="s">
        <v>228</v>
      </c>
      <c r="R475" s="313">
        <v>71</v>
      </c>
      <c r="S475" s="313">
        <v>71</v>
      </c>
      <c r="U475" s="263"/>
      <c r="V475" s="313"/>
      <c r="W475" s="313"/>
    </row>
    <row r="476" spans="17:23" ht="14.25">
      <c r="Q476" s="263" t="s">
        <v>194</v>
      </c>
      <c r="R476" s="313">
        <v>56</v>
      </c>
      <c r="S476" s="313">
        <v>56</v>
      </c>
      <c r="U476" s="263"/>
      <c r="V476" s="313"/>
      <c r="W476" s="313"/>
    </row>
    <row r="477" spans="17:23" ht="14.25">
      <c r="Q477" s="263" t="s">
        <v>468</v>
      </c>
      <c r="R477" s="313">
        <v>61</v>
      </c>
      <c r="S477" s="313">
        <v>61</v>
      </c>
      <c r="U477" s="263"/>
      <c r="V477" s="313"/>
      <c r="W477" s="313"/>
    </row>
    <row r="478" spans="17:23" ht="14.25">
      <c r="Q478" s="242" t="s">
        <v>723</v>
      </c>
      <c r="R478" s="313">
        <v>28</v>
      </c>
      <c r="S478" s="313">
        <v>28</v>
      </c>
      <c r="U478" s="263"/>
      <c r="V478" s="313"/>
      <c r="W478" s="313"/>
    </row>
    <row r="479" spans="17:23" ht="14.25">
      <c r="Q479" s="263" t="s">
        <v>247</v>
      </c>
      <c r="R479" s="313">
        <v>71</v>
      </c>
      <c r="S479" s="313">
        <v>71</v>
      </c>
      <c r="U479" s="263"/>
      <c r="V479" s="313"/>
      <c r="W479" s="313"/>
    </row>
    <row r="480" spans="17:23" ht="14.25">
      <c r="Q480" s="242" t="s">
        <v>724</v>
      </c>
      <c r="R480" s="313">
        <v>68</v>
      </c>
      <c r="S480" s="313">
        <v>68</v>
      </c>
      <c r="U480" s="263"/>
      <c r="V480" s="313"/>
      <c r="W480" s="313"/>
    </row>
    <row r="481" spans="17:23" ht="14.25">
      <c r="Q481" s="263" t="s">
        <v>316</v>
      </c>
      <c r="R481" s="313">
        <v>51</v>
      </c>
      <c r="S481" s="313">
        <v>51</v>
      </c>
      <c r="U481" s="242"/>
      <c r="V481" s="313"/>
      <c r="W481" s="313"/>
    </row>
    <row r="482" spans="17:23" ht="14.25">
      <c r="Q482" s="263" t="s">
        <v>566</v>
      </c>
      <c r="R482" s="313">
        <v>56</v>
      </c>
      <c r="S482" s="313">
        <v>56</v>
      </c>
      <c r="U482" s="242"/>
      <c r="V482" s="313"/>
      <c r="W482" s="313"/>
    </row>
    <row r="483" spans="17:23" ht="14.25">
      <c r="Q483" s="274" t="s">
        <v>653</v>
      </c>
      <c r="R483" s="313">
        <v>96</v>
      </c>
      <c r="S483" s="313">
        <v>96</v>
      </c>
      <c r="U483" s="263"/>
      <c r="V483" s="313"/>
      <c r="W483" s="313"/>
    </row>
    <row r="484" spans="17:23" ht="14.25">
      <c r="Q484" s="263" t="s">
        <v>287</v>
      </c>
      <c r="R484" s="313">
        <v>51</v>
      </c>
      <c r="S484" s="313">
        <v>51</v>
      </c>
      <c r="U484" s="263"/>
      <c r="V484" s="313"/>
      <c r="W484" s="313"/>
    </row>
    <row r="485" spans="17:23" ht="14.25">
      <c r="Q485" s="274" t="s">
        <v>654</v>
      </c>
      <c r="R485" s="313">
        <v>99</v>
      </c>
      <c r="S485" s="313">
        <v>99</v>
      </c>
      <c r="U485" s="263"/>
      <c r="V485" s="313"/>
      <c r="W485" s="313"/>
    </row>
    <row r="486" spans="17:23" ht="14.25">
      <c r="Q486" s="250" t="s">
        <v>624</v>
      </c>
      <c r="R486" s="313">
        <v>80</v>
      </c>
      <c r="S486" s="313">
        <v>80</v>
      </c>
      <c r="U486" s="274"/>
      <c r="V486" s="313"/>
      <c r="W486" s="313"/>
    </row>
    <row r="487" spans="17:23" ht="14.25">
      <c r="Q487" s="263" t="s">
        <v>554</v>
      </c>
      <c r="R487" s="313">
        <v>56</v>
      </c>
      <c r="S487" s="313">
        <v>56</v>
      </c>
      <c r="U487" s="263"/>
      <c r="V487" s="313"/>
      <c r="W487" s="313"/>
    </row>
    <row r="488" spans="17:23" ht="14.25">
      <c r="Q488" s="263" t="s">
        <v>229</v>
      </c>
      <c r="R488" s="313">
        <v>61</v>
      </c>
      <c r="S488" s="313">
        <v>61</v>
      </c>
      <c r="U488" s="263"/>
      <c r="V488" s="313"/>
      <c r="W488" s="313"/>
    </row>
    <row r="489" spans="17:23" ht="14.25">
      <c r="Q489" s="263" t="s">
        <v>529</v>
      </c>
      <c r="R489" s="313">
        <v>51</v>
      </c>
      <c r="S489" s="313">
        <v>51</v>
      </c>
      <c r="U489" s="242"/>
      <c r="V489" s="313"/>
      <c r="W489" s="313"/>
    </row>
    <row r="490" spans="17:23" ht="14.25">
      <c r="Q490" s="263" t="s">
        <v>555</v>
      </c>
      <c r="R490" s="313">
        <v>56</v>
      </c>
      <c r="S490" s="313">
        <v>56</v>
      </c>
      <c r="U490" s="242"/>
      <c r="V490" s="313"/>
      <c r="W490" s="313"/>
    </row>
    <row r="491" spans="17:23" ht="14.25">
      <c r="Q491" s="263" t="s">
        <v>556</v>
      </c>
      <c r="R491" s="313">
        <v>46</v>
      </c>
      <c r="S491" s="313">
        <v>46</v>
      </c>
      <c r="U491" s="242"/>
      <c r="V491" s="313"/>
      <c r="W491" s="313"/>
    </row>
    <row r="492" spans="17:23" ht="14.25">
      <c r="Q492" s="290" t="s">
        <v>347</v>
      </c>
      <c r="R492" s="313">
        <v>71</v>
      </c>
      <c r="S492" s="313">
        <v>71</v>
      </c>
      <c r="U492" s="263"/>
      <c r="V492" s="313"/>
      <c r="W492" s="313"/>
    </row>
    <row r="493" spans="17:23" ht="14.25">
      <c r="Q493" s="290" t="s">
        <v>347</v>
      </c>
      <c r="R493" s="313">
        <v>71</v>
      </c>
      <c r="S493" s="313">
        <v>71</v>
      </c>
      <c r="U493" s="263"/>
      <c r="V493" s="313"/>
      <c r="W493" s="313"/>
    </row>
    <row r="494" spans="17:23" ht="14.25">
      <c r="Q494" s="242" t="s">
        <v>725</v>
      </c>
      <c r="R494" s="313">
        <v>66</v>
      </c>
      <c r="S494" s="313">
        <v>66</v>
      </c>
      <c r="U494" s="263"/>
      <c r="V494" s="313"/>
      <c r="W494" s="313"/>
    </row>
    <row r="495" spans="17:23" ht="14.25">
      <c r="Q495" s="263" t="s">
        <v>442</v>
      </c>
      <c r="R495" s="313">
        <v>51</v>
      </c>
      <c r="S495" s="313">
        <v>51</v>
      </c>
      <c r="U495" s="263"/>
      <c r="V495" s="313"/>
      <c r="W495" s="313"/>
    </row>
    <row r="496" spans="17:23" ht="14.25">
      <c r="Q496" s="263" t="s">
        <v>230</v>
      </c>
      <c r="R496" s="313">
        <v>51</v>
      </c>
      <c r="S496" s="313">
        <v>51</v>
      </c>
      <c r="U496" s="263"/>
      <c r="V496" s="313"/>
      <c r="W496" s="313"/>
    </row>
    <row r="497" spans="17:23" ht="14.25">
      <c r="Q497" s="263" t="s">
        <v>570</v>
      </c>
      <c r="R497" s="313">
        <v>46</v>
      </c>
      <c r="S497" s="313">
        <v>46</v>
      </c>
      <c r="U497" s="263"/>
      <c r="V497" s="313"/>
      <c r="W497" s="313"/>
    </row>
    <row r="498" spans="17:23" ht="14.25">
      <c r="Q498" s="263" t="s">
        <v>538</v>
      </c>
      <c r="R498" s="313">
        <v>56</v>
      </c>
      <c r="S498" s="313">
        <v>56</v>
      </c>
      <c r="U498" s="258"/>
      <c r="V498" s="313"/>
      <c r="W498" s="313"/>
    </row>
    <row r="499" spans="17:23" ht="14.25">
      <c r="Q499" s="263" t="s">
        <v>322</v>
      </c>
      <c r="R499" s="313">
        <v>56</v>
      </c>
      <c r="S499" s="313">
        <v>56</v>
      </c>
      <c r="U499" s="263"/>
      <c r="V499" s="313"/>
      <c r="W499" s="313"/>
    </row>
    <row r="500" spans="17:23" ht="14.25">
      <c r="Q500" s="263" t="s">
        <v>589</v>
      </c>
      <c r="R500" s="313">
        <v>56</v>
      </c>
      <c r="S500" s="313">
        <v>56</v>
      </c>
      <c r="U500" s="263"/>
      <c r="V500" s="313"/>
      <c r="W500" s="313"/>
    </row>
    <row r="501" spans="17:23" ht="14.25">
      <c r="Q501" s="263" t="s">
        <v>588</v>
      </c>
      <c r="R501" s="313">
        <v>56</v>
      </c>
      <c r="S501" s="313">
        <v>56</v>
      </c>
      <c r="U501" s="263"/>
      <c r="V501" s="313"/>
      <c r="W501" s="313"/>
    </row>
    <row r="502" spans="17:23" ht="14.25">
      <c r="Q502" s="274" t="s">
        <v>655</v>
      </c>
      <c r="R502" s="313">
        <v>91</v>
      </c>
      <c r="S502" s="313">
        <v>91</v>
      </c>
      <c r="U502" s="242"/>
      <c r="V502" s="313"/>
      <c r="W502" s="313"/>
    </row>
    <row r="503" spans="17:23" ht="14.25">
      <c r="Q503" s="263" t="s">
        <v>453</v>
      </c>
      <c r="R503" s="313">
        <v>56</v>
      </c>
      <c r="S503" s="313">
        <v>56</v>
      </c>
      <c r="U503" s="263"/>
      <c r="V503" s="313"/>
      <c r="W503" s="313"/>
    </row>
    <row r="504" spans="17:23" ht="14.25">
      <c r="Q504" s="263" t="s">
        <v>580</v>
      </c>
      <c r="R504" s="313">
        <v>61</v>
      </c>
      <c r="S504" s="313">
        <v>61</v>
      </c>
      <c r="U504" s="274"/>
      <c r="V504" s="313"/>
      <c r="W504" s="313"/>
    </row>
    <row r="505" spans="17:23" ht="14.25">
      <c r="Q505" s="263" t="s">
        <v>360</v>
      </c>
      <c r="R505" s="313">
        <v>61</v>
      </c>
      <c r="S505" s="313">
        <v>61</v>
      </c>
      <c r="U505" s="242"/>
      <c r="V505" s="313"/>
      <c r="W505" s="313"/>
    </row>
    <row r="506" spans="17:23" ht="14.25">
      <c r="Q506" s="242" t="s">
        <v>726</v>
      </c>
      <c r="R506" s="313">
        <v>50</v>
      </c>
      <c r="S506" s="313">
        <v>50</v>
      </c>
      <c r="U506" s="274"/>
      <c r="V506" s="313"/>
      <c r="W506" s="313"/>
    </row>
    <row r="507" spans="17:23" ht="14.25">
      <c r="Q507" s="242" t="s">
        <v>727</v>
      </c>
      <c r="R507" s="313">
        <v>61</v>
      </c>
      <c r="S507" s="313">
        <v>61</v>
      </c>
      <c r="U507" s="274"/>
      <c r="V507" s="313"/>
      <c r="W507" s="313"/>
    </row>
    <row r="508" spans="17:23" ht="14.25">
      <c r="Q508" s="274" t="s">
        <v>656</v>
      </c>
      <c r="R508" s="313">
        <v>93</v>
      </c>
      <c r="S508" s="313">
        <v>93</v>
      </c>
      <c r="U508" s="263"/>
      <c r="V508" s="313"/>
      <c r="W508" s="313"/>
    </row>
    <row r="509" spans="17:23" ht="14.25">
      <c r="Q509" s="263" t="s">
        <v>231</v>
      </c>
      <c r="R509" s="313">
        <v>71</v>
      </c>
      <c r="S509" s="313">
        <v>71</v>
      </c>
      <c r="U509" s="258"/>
      <c r="V509" s="313"/>
      <c r="W509" s="313"/>
    </row>
    <row r="510" spans="17:23" ht="14.25">
      <c r="Q510" s="263" t="s">
        <v>465</v>
      </c>
      <c r="R510" s="313">
        <v>51</v>
      </c>
      <c r="S510" s="313">
        <v>51</v>
      </c>
      <c r="U510" s="274"/>
      <c r="V510" s="313"/>
      <c r="W510" s="313"/>
    </row>
    <row r="511" spans="17:23" ht="14.25">
      <c r="Q511" s="263" t="s">
        <v>195</v>
      </c>
      <c r="R511" s="313">
        <v>46</v>
      </c>
      <c r="S511" s="313">
        <v>46</v>
      </c>
      <c r="U511" s="263"/>
      <c r="V511" s="313"/>
      <c r="W511" s="313"/>
    </row>
    <row r="512" spans="18:23" ht="14.25">
      <c r="R512" s="313"/>
      <c r="S512" s="313"/>
      <c r="U512" s="263"/>
      <c r="V512" s="313"/>
      <c r="W512" s="313"/>
    </row>
    <row r="513" spans="21:23" ht="14.25">
      <c r="U513" s="263"/>
      <c r="V513" s="313"/>
      <c r="W513" s="313"/>
    </row>
    <row r="514" spans="17:23" ht="14.25">
      <c r="Q514" s="239"/>
      <c r="R514" s="311"/>
      <c r="S514" s="311"/>
      <c r="U514" s="263"/>
      <c r="V514" s="313"/>
      <c r="W514" s="313"/>
    </row>
    <row r="515" spans="17:23" ht="14.25">
      <c r="Q515" s="250"/>
      <c r="R515" s="311"/>
      <c r="S515" s="311"/>
      <c r="U515" s="263"/>
      <c r="V515" s="313"/>
      <c r="W515" s="313"/>
    </row>
    <row r="516" spans="17:23" ht="14.25">
      <c r="Q516" s="250"/>
      <c r="R516" s="311"/>
      <c r="S516" s="311"/>
      <c r="U516" s="263"/>
      <c r="V516" s="313"/>
      <c r="W516" s="313"/>
    </row>
    <row r="517" spans="17:23" ht="14.25">
      <c r="Q517" s="250"/>
      <c r="R517" s="311"/>
      <c r="S517" s="311"/>
      <c r="U517" s="263"/>
      <c r="V517" s="313"/>
      <c r="W517" s="313"/>
    </row>
    <row r="518" spans="17:23" ht="14.25">
      <c r="Q518" s="250"/>
      <c r="R518" s="311"/>
      <c r="S518" s="311"/>
      <c r="U518" s="263"/>
      <c r="V518" s="313"/>
      <c r="W518" s="313"/>
    </row>
    <row r="519" spans="17:23" ht="14.25">
      <c r="Q519" s="274"/>
      <c r="R519" s="312"/>
      <c r="S519" s="312"/>
      <c r="U519" s="263"/>
      <c r="V519" s="313"/>
      <c r="W519" s="313"/>
    </row>
    <row r="520" spans="17:23" ht="14.25">
      <c r="Q520" s="274"/>
      <c r="R520" s="312"/>
      <c r="S520" s="312"/>
      <c r="U520" s="263"/>
      <c r="V520" s="313"/>
      <c r="W520" s="313"/>
    </row>
    <row r="521" spans="17:23" ht="14.25">
      <c r="Q521" s="250"/>
      <c r="R521" s="311"/>
      <c r="S521" s="311"/>
      <c r="U521" s="263"/>
      <c r="V521" s="313"/>
      <c r="W521" s="313"/>
    </row>
    <row r="522" spans="17:23" ht="14.25">
      <c r="Q522" s="274"/>
      <c r="R522" s="312"/>
      <c r="S522" s="312"/>
      <c r="U522" s="263"/>
      <c r="V522" s="313"/>
      <c r="W522" s="313"/>
    </row>
    <row r="523" spans="17:23" ht="14.25">
      <c r="Q523" s="250"/>
      <c r="R523" s="311"/>
      <c r="S523" s="311"/>
      <c r="U523" s="263"/>
      <c r="V523" s="313"/>
      <c r="W523" s="313"/>
    </row>
    <row r="524" spans="17:23" ht="14.25">
      <c r="Q524" s="250"/>
      <c r="R524" s="311"/>
      <c r="S524" s="311"/>
      <c r="U524" s="263"/>
      <c r="V524" s="313"/>
      <c r="W524" s="313"/>
    </row>
    <row r="525" spans="17:23" ht="14.25">
      <c r="Q525" s="250"/>
      <c r="R525" s="311"/>
      <c r="S525" s="311"/>
      <c r="U525" s="242"/>
      <c r="V525" s="313"/>
      <c r="W525" s="313"/>
    </row>
    <row r="526" spans="17:23" ht="14.25">
      <c r="Q526" s="250"/>
      <c r="R526" s="311"/>
      <c r="S526" s="311"/>
      <c r="U526" s="263"/>
      <c r="V526" s="313"/>
      <c r="W526" s="313"/>
    </row>
    <row r="527" spans="21:23" ht="14.25">
      <c r="U527" s="263"/>
      <c r="V527" s="313"/>
      <c r="W527" s="313"/>
    </row>
    <row r="528" spans="21:23" ht="14.25">
      <c r="U528" s="242"/>
      <c r="V528" s="313"/>
      <c r="W528" s="313"/>
    </row>
    <row r="529" spans="21:23" ht="14.25">
      <c r="U529" s="263"/>
      <c r="V529" s="313"/>
      <c r="W529" s="313"/>
    </row>
    <row r="530" spans="21:23" ht="14.25">
      <c r="U530" s="258"/>
      <c r="V530" s="313"/>
      <c r="W530" s="313"/>
    </row>
    <row r="531" spans="21:23" ht="14.25">
      <c r="U531" s="263"/>
      <c r="V531" s="313"/>
      <c r="W531" s="313"/>
    </row>
    <row r="532" spans="21:23" ht="14.25">
      <c r="U532" s="274"/>
      <c r="V532" s="313"/>
      <c r="W532" s="313"/>
    </row>
    <row r="533" spans="21:23" ht="14.25">
      <c r="U533" s="242"/>
      <c r="V533" s="313"/>
      <c r="W533" s="313"/>
    </row>
    <row r="534" spans="21:23" ht="14.25">
      <c r="U534" s="242"/>
      <c r="V534" s="313"/>
      <c r="W534" s="313"/>
    </row>
    <row r="535" spans="21:23" ht="14.25">
      <c r="U535" s="263"/>
      <c r="V535" s="313"/>
      <c r="W535" s="313"/>
    </row>
    <row r="536" spans="21:23" ht="14.25">
      <c r="U536" s="263"/>
      <c r="V536" s="313"/>
      <c r="W536" s="313"/>
    </row>
    <row r="537" spans="21:23" ht="14.25">
      <c r="U537" s="274"/>
      <c r="V537" s="313"/>
      <c r="W537" s="313"/>
    </row>
    <row r="538" spans="21:23" ht="14.25">
      <c r="U538" s="263"/>
      <c r="V538" s="313"/>
      <c r="W538" s="313"/>
    </row>
    <row r="539" spans="21:23" ht="14.25">
      <c r="U539" s="263"/>
      <c r="V539" s="313"/>
      <c r="W539" s="313"/>
    </row>
    <row r="540" spans="21:23" ht="14.25">
      <c r="U540" s="263"/>
      <c r="V540" s="313"/>
      <c r="W540" s="313"/>
    </row>
    <row r="541" spans="21:23" ht="14.25">
      <c r="U541" s="263"/>
      <c r="V541" s="313"/>
      <c r="W541" s="313"/>
    </row>
    <row r="542" spans="21:23" ht="14.25">
      <c r="U542" s="263"/>
      <c r="V542" s="313"/>
      <c r="W542" s="313"/>
    </row>
    <row r="543" spans="21:23" ht="14.25">
      <c r="U543" s="263"/>
      <c r="V543" s="313"/>
      <c r="W543" s="313"/>
    </row>
    <row r="544" spans="21:23" ht="14.25">
      <c r="U544" s="242"/>
      <c r="V544" s="313"/>
      <c r="W544" s="313"/>
    </row>
    <row r="545" spans="21:23" ht="14.25">
      <c r="U545" s="263"/>
      <c r="V545" s="313"/>
      <c r="W545" s="313"/>
    </row>
    <row r="546" spans="21:23" ht="14.25">
      <c r="U546" s="242"/>
      <c r="V546" s="313"/>
      <c r="W546" s="313"/>
    </row>
    <row r="547" spans="21:23" ht="14.25">
      <c r="U547" s="263"/>
      <c r="V547" s="313"/>
      <c r="W547" s="313"/>
    </row>
    <row r="548" spans="21:23" ht="14.25">
      <c r="U548" s="263"/>
      <c r="V548" s="313"/>
      <c r="W548" s="313"/>
    </row>
    <row r="549" spans="21:23" ht="14.25">
      <c r="U549" s="274"/>
      <c r="V549" s="313"/>
      <c r="W549" s="313"/>
    </row>
    <row r="550" spans="21:23" ht="14.25">
      <c r="U550" s="263"/>
      <c r="V550" s="313"/>
      <c r="W550" s="313"/>
    </row>
    <row r="551" spans="21:23" ht="14.25">
      <c r="U551" s="274"/>
      <c r="V551" s="313"/>
      <c r="W551" s="313"/>
    </row>
    <row r="552" spans="21:23" ht="14.25">
      <c r="U552" s="250"/>
      <c r="V552" s="313"/>
      <c r="W552" s="313"/>
    </row>
    <row r="553" spans="21:23" ht="14.25">
      <c r="U553" s="263"/>
      <c r="V553" s="313"/>
      <c r="W553" s="313"/>
    </row>
    <row r="554" spans="21:23" ht="14.25">
      <c r="U554" s="263"/>
      <c r="V554" s="313"/>
      <c r="W554" s="313"/>
    </row>
    <row r="555" spans="21:23" ht="14.25">
      <c r="U555" s="263"/>
      <c r="V555" s="313"/>
      <c r="W555" s="313"/>
    </row>
    <row r="556" spans="21:23" ht="14.25">
      <c r="U556" s="263"/>
      <c r="V556" s="313"/>
      <c r="W556" s="313"/>
    </row>
    <row r="557" spans="21:23" ht="14.25">
      <c r="U557" s="263"/>
      <c r="V557" s="313"/>
      <c r="W557" s="313"/>
    </row>
    <row r="558" spans="21:23" ht="14.25">
      <c r="U558" s="263"/>
      <c r="V558" s="313"/>
      <c r="W558" s="313"/>
    </row>
    <row r="559" spans="21:23" ht="14.25">
      <c r="U559" s="300"/>
      <c r="V559" s="313"/>
      <c r="W559" s="313"/>
    </row>
    <row r="560" spans="21:23" ht="14.25">
      <c r="U560" s="300"/>
      <c r="V560" s="313"/>
      <c r="W560" s="313"/>
    </row>
    <row r="561" spans="21:23" ht="14.25">
      <c r="U561" s="242"/>
      <c r="V561" s="313"/>
      <c r="W561" s="313"/>
    </row>
    <row r="562" spans="21:23" ht="14.25">
      <c r="U562" s="263"/>
      <c r="V562" s="313"/>
      <c r="W562" s="313"/>
    </row>
    <row r="563" spans="21:23" ht="14.25">
      <c r="U563" s="263"/>
      <c r="V563" s="313"/>
      <c r="W563" s="313"/>
    </row>
    <row r="564" spans="21:23" ht="14.25">
      <c r="U564" s="263"/>
      <c r="V564" s="313"/>
      <c r="W564" s="313"/>
    </row>
    <row r="565" spans="21:23" ht="14.25">
      <c r="U565" s="263"/>
      <c r="V565" s="313"/>
      <c r="W565" s="313"/>
    </row>
    <row r="566" spans="21:23" ht="14.25">
      <c r="U566" s="263"/>
      <c r="V566" s="313"/>
      <c r="W566" s="313"/>
    </row>
    <row r="567" spans="21:23" ht="14.25">
      <c r="U567" s="263"/>
      <c r="V567" s="313"/>
      <c r="W567" s="313"/>
    </row>
    <row r="568" spans="21:23" ht="14.25">
      <c r="U568" s="263"/>
      <c r="V568" s="313"/>
      <c r="W568" s="313"/>
    </row>
    <row r="569" spans="21:23" ht="14.25">
      <c r="U569" s="274"/>
      <c r="V569" s="313"/>
      <c r="W569" s="313"/>
    </row>
    <row r="570" spans="21:23" ht="14.25">
      <c r="U570" s="263"/>
      <c r="V570" s="313"/>
      <c r="W570" s="313"/>
    </row>
    <row r="571" spans="21:23" ht="14.25">
      <c r="U571" s="263"/>
      <c r="V571" s="313"/>
      <c r="W571" s="313"/>
    </row>
    <row r="572" spans="21:23" ht="14.25">
      <c r="U572" s="263"/>
      <c r="V572" s="313"/>
      <c r="W572" s="313"/>
    </row>
    <row r="573" spans="21:23" ht="14.25">
      <c r="U573" s="242"/>
      <c r="V573" s="313"/>
      <c r="W573" s="313"/>
    </row>
    <row r="574" spans="21:23" ht="14.25">
      <c r="U574" s="242"/>
      <c r="V574" s="313"/>
      <c r="W574" s="313"/>
    </row>
    <row r="575" spans="21:23" ht="14.25">
      <c r="U575" s="274"/>
      <c r="V575" s="313"/>
      <c r="W575" s="313"/>
    </row>
    <row r="576" spans="21:23" ht="14.25">
      <c r="U576" s="263"/>
      <c r="V576" s="313"/>
      <c r="W576" s="313"/>
    </row>
    <row r="577" spans="21:23" ht="14.25">
      <c r="U577" s="263"/>
      <c r="V577" s="313"/>
      <c r="W577" s="313"/>
    </row>
    <row r="578" spans="21:23" ht="14.25">
      <c r="U578" s="263"/>
      <c r="V578" s="313"/>
      <c r="W578" s="313"/>
    </row>
    <row r="579" spans="22:23" ht="14.25">
      <c r="V579" s="313"/>
      <c r="W579" s="313"/>
    </row>
    <row r="581" spans="21:23" ht="14.25">
      <c r="U581" s="239"/>
      <c r="V581" s="311"/>
      <c r="W581" s="311"/>
    </row>
    <row r="582" spans="21:23" ht="14.25">
      <c r="U582" s="250"/>
      <c r="V582" s="311"/>
      <c r="W582" s="311"/>
    </row>
    <row r="583" spans="21:23" ht="14.25">
      <c r="U583" s="250"/>
      <c r="V583" s="311"/>
      <c r="W583" s="311"/>
    </row>
    <row r="584" spans="21:23" ht="14.25">
      <c r="U584" s="250"/>
      <c r="V584" s="311"/>
      <c r="W584" s="311"/>
    </row>
    <row r="585" spans="21:23" ht="14.25">
      <c r="U585" s="250"/>
      <c r="V585" s="311"/>
      <c r="W585" s="311"/>
    </row>
    <row r="586" spans="21:23" ht="14.25">
      <c r="U586" s="274"/>
      <c r="V586" s="312"/>
      <c r="W586" s="312"/>
    </row>
    <row r="587" spans="21:23" ht="14.25">
      <c r="U587" s="274"/>
      <c r="V587" s="312"/>
      <c r="W587" s="312"/>
    </row>
    <row r="588" spans="21:23" ht="14.25">
      <c r="U588" s="250"/>
      <c r="V588" s="311"/>
      <c r="W588" s="311"/>
    </row>
    <row r="589" spans="21:23" ht="14.25">
      <c r="U589" s="274"/>
      <c r="V589" s="312"/>
      <c r="W589" s="312"/>
    </row>
    <row r="590" spans="21:23" ht="14.25">
      <c r="U590" s="250"/>
      <c r="V590" s="311"/>
      <c r="W590" s="311"/>
    </row>
    <row r="591" spans="21:23" ht="14.25">
      <c r="U591" s="250"/>
      <c r="V591" s="311"/>
      <c r="W591" s="311"/>
    </row>
    <row r="592" spans="21:23" ht="14.25">
      <c r="U592" s="250"/>
      <c r="V592" s="311"/>
      <c r="W592" s="311"/>
    </row>
    <row r="593" spans="21:23" ht="14.25">
      <c r="U593" s="250"/>
      <c r="V593" s="311"/>
      <c r="W593" s="311"/>
    </row>
  </sheetData>
  <sheetProtection selectLockedCells="1" selectUnlockedCells="1"/>
  <mergeCells count="1">
    <mergeCell ref="A4:A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ltfehl01</cp:lastModifiedBy>
  <cp:lastPrinted>2012-04-05T18:11:03Z</cp:lastPrinted>
  <dcterms:created xsi:type="dcterms:W3CDTF">2007-11-15T21:01:46Z</dcterms:created>
  <dcterms:modified xsi:type="dcterms:W3CDTF">2012-04-05T18:11:46Z</dcterms:modified>
  <cp:category/>
  <cp:version/>
  <cp:contentType/>
  <cp:contentStatus/>
</cp:coreProperties>
</file>