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henr01\Documents\FACULTY SENATE\MEETING INFORMATION\2019\DOCUMENTS\JULY\"/>
    </mc:Choice>
  </mc:AlternateContent>
  <bookViews>
    <workbookView xWindow="0" yWindow="0" windowWidth="19200" windowHeight="11460"/>
  </bookViews>
  <sheets>
    <sheet name="UofL Recycling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K35" i="1"/>
  <c r="J35" i="1"/>
  <c r="I35" i="1"/>
  <c r="H35" i="1"/>
  <c r="G35" i="1"/>
  <c r="F35" i="1"/>
  <c r="D35" i="1"/>
  <c r="C35" i="1"/>
  <c r="B35" i="1"/>
  <c r="K17" i="1"/>
  <c r="J17" i="1"/>
  <c r="I17" i="1"/>
  <c r="H17" i="1"/>
  <c r="G17" i="1"/>
  <c r="F17" i="1"/>
  <c r="E17" i="1"/>
  <c r="C17" i="1"/>
  <c r="D17" i="1"/>
  <c r="B17" i="1"/>
  <c r="B51" i="1"/>
  <c r="E51" i="1" s="1"/>
  <c r="B50" i="1"/>
  <c r="E50" i="1" s="1"/>
  <c r="B49" i="1"/>
  <c r="E49" i="1" s="1"/>
  <c r="B48" i="1"/>
  <c r="E48" i="1" s="1"/>
  <c r="B47" i="1"/>
  <c r="E47" i="1" s="1"/>
  <c r="B46" i="1"/>
  <c r="E46" i="1" s="1"/>
  <c r="B45" i="1"/>
  <c r="E45" i="1" s="1"/>
  <c r="B44" i="1"/>
  <c r="E44" i="1" s="1"/>
  <c r="B43" i="1"/>
  <c r="E43" i="1" s="1"/>
  <c r="B42" i="1"/>
  <c r="E42" i="1" s="1"/>
  <c r="B41" i="1"/>
  <c r="E41" i="1" s="1"/>
  <c r="C38" i="1" l="1"/>
  <c r="D38" i="1" l="1"/>
  <c r="B38" i="1" l="1"/>
  <c r="F38" i="1" s="1"/>
  <c r="G38" i="1" l="1"/>
  <c r="E38" i="1"/>
</calcChain>
</file>

<file path=xl/comments1.xml><?xml version="1.0" encoding="utf-8"?>
<comments xmlns="http://schemas.openxmlformats.org/spreadsheetml/2006/main">
  <authors>
    <author>Mog,Justin M</author>
    <author>Justin Mog</author>
  </authors>
  <commentList>
    <comment ref="H15" authorId="0" shapeId="0">
      <text>
        <r>
          <rPr>
            <b/>
            <sz val="9"/>
            <color indexed="81"/>
            <rFont val="Tahoma"/>
            <charset val="1"/>
          </rPr>
          <t>Mog,Justin M:</t>
        </r>
        <r>
          <rPr>
            <sz val="9"/>
            <color indexed="81"/>
            <rFont val="Tahoma"/>
            <charset val="1"/>
          </rPr>
          <t xml:space="preserve">
Data from 2018 unavailable. Assuming same quantity as 2017. This is a conservative estimate given the increased operating hours of the Free Store in 2018.</t>
        </r>
      </text>
    </comment>
    <comment ref="E17" authorId="1" shapeId="0">
      <text>
        <r>
          <rPr>
            <b/>
            <sz val="9"/>
            <color indexed="81"/>
            <rFont val="Tahoma"/>
            <family val="2"/>
          </rPr>
          <t>Justin Mog:</t>
        </r>
        <r>
          <rPr>
            <sz val="9"/>
            <color indexed="81"/>
            <rFont val="Tahoma"/>
            <family val="2"/>
          </rPr>
          <t xml:space="preserve">
Average Printer Cartidge weights 2.5 pounds. Source: http://ecycler.com/2011/01/20/ink-and-toner-cartridge-recycling-guide/</t>
        </r>
      </text>
    </comment>
    <comment ref="E35" authorId="1" shapeId="0">
      <text>
        <r>
          <rPr>
            <b/>
            <sz val="9"/>
            <color indexed="81"/>
            <rFont val="Tahoma"/>
            <family val="2"/>
          </rPr>
          <t>Justin Mog:</t>
        </r>
        <r>
          <rPr>
            <sz val="9"/>
            <color indexed="81"/>
            <rFont val="Tahoma"/>
            <family val="2"/>
          </rPr>
          <t xml:space="preserve">
Assuming avg weight of tires we collect on campus being about 15 lbs. They are typically smaller tires than passenger car tires which weigh on average 20 lbs used.</t>
        </r>
      </text>
    </comment>
  </commentList>
</comments>
</file>

<file path=xl/sharedStrings.xml><?xml version="1.0" encoding="utf-8"?>
<sst xmlns="http://schemas.openxmlformats.org/spreadsheetml/2006/main" count="67" uniqueCount="52">
  <si>
    <t>Increase</t>
  </si>
  <si>
    <t>Decrease</t>
  </si>
  <si>
    <t>New</t>
  </si>
  <si>
    <t>Aluminum</t>
  </si>
  <si>
    <t>Cardboard</t>
  </si>
  <si>
    <t>Scrap Metal</t>
  </si>
  <si>
    <t>Printer Cartridges (quantity)</t>
  </si>
  <si>
    <t>Coal Ash</t>
  </si>
  <si>
    <t>Glass</t>
  </si>
  <si>
    <t>Re-used Items</t>
  </si>
  <si>
    <t>Lamps</t>
  </si>
  <si>
    <t>Wood</t>
  </si>
  <si>
    <t>Cooking Oil</t>
  </si>
  <si>
    <t>UofL PPD</t>
  </si>
  <si>
    <t>DEHS</t>
  </si>
  <si>
    <t>Rumpke</t>
  </si>
  <si>
    <t>Red Barn</t>
  </si>
  <si>
    <t>Campus Housing</t>
  </si>
  <si>
    <t>Purchasing</t>
  </si>
  <si>
    <t>Barnes</t>
  </si>
  <si>
    <t>Waste Management</t>
  </si>
  <si>
    <t>Aramark</t>
  </si>
  <si>
    <t>UPDC</t>
  </si>
  <si>
    <t>Free Store</t>
  </si>
  <si>
    <t>Athletics</t>
  </si>
  <si>
    <t>TOTAL:</t>
  </si>
  <si>
    <t>Paper</t>
  </si>
  <si>
    <t>Plastic</t>
  </si>
  <si>
    <t>Compost</t>
  </si>
  <si>
    <t>Waste Petroleum Products</t>
  </si>
  <si>
    <t>E-Scrap</t>
  </si>
  <si>
    <t>Batteries</t>
  </si>
  <si>
    <t>Ballasts</t>
  </si>
  <si>
    <t>Concrete</t>
  </si>
  <si>
    <t>Republic FEL</t>
  </si>
  <si>
    <t xml:space="preserve">Republic Construction </t>
  </si>
  <si>
    <t>ELSB</t>
  </si>
  <si>
    <t>Calendar Year</t>
  </si>
  <si>
    <t>Total Waste Generated (lbs.)</t>
  </si>
  <si>
    <t>Total Lanfilled (lbs.)</t>
  </si>
  <si>
    <t>Total Recycled (lbs.)</t>
  </si>
  <si>
    <t>Diverted from Landfill</t>
  </si>
  <si>
    <t>Diversion Rate w/o Construction</t>
  </si>
  <si>
    <t xml:space="preserve"> </t>
  </si>
  <si>
    <t>2008</t>
  </si>
  <si>
    <t>2007</t>
  </si>
  <si>
    <t>2006</t>
  </si>
  <si>
    <t>Source</t>
  </si>
  <si>
    <t>WestRock</t>
  </si>
  <si>
    <t>Landfilled Garbage</t>
  </si>
  <si>
    <t>Diversion Rate w/o Coal Ash</t>
  </si>
  <si>
    <t>Tires (quantity)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</si>
</sst>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8"/>
      <color rgb="FF00B050"/>
      <name val="Arial"/>
      <family val="2"/>
    </font>
    <font>
      <b/>
      <sz val="14"/>
      <color rgb="FFFF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7" fillId="0" borderId="0" xfId="0" applyFont="1" applyFill="1"/>
    <xf numFmtId="164" fontId="2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UofL Landfill Diversion Rate</a:t>
            </a:r>
          </a:p>
        </c:rich>
      </c:tx>
      <c:layout>
        <c:manualLayout>
          <c:xMode val="edge"/>
          <c:yMode val="edge"/>
          <c:x val="8.5352693942210442E-2"/>
          <c:y val="0.2682225715649296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'UofL Recycling Report'!$A$37</c:f>
              <c:strCache>
                <c:ptCount val="1"/>
                <c:pt idx="0">
                  <c:v>Calendar Year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3"/>
              <c:layout>
                <c:manualLayout>
                  <c:x val="2.1382255934912412E-7"/>
                  <c:y val="-1.250977223349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69-4438-872E-DA849AAD0746}"/>
                </c:ext>
              </c:extLst>
            </c:dLbl>
            <c:dLbl>
              <c:idx val="4"/>
              <c:layout>
                <c:manualLayout>
                  <c:x val="-8.90868596881948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17-470B-A689-D7AACCB31248}"/>
                </c:ext>
              </c:extLst>
            </c:dLbl>
            <c:dLbl>
              <c:idx val="5"/>
              <c:layout>
                <c:manualLayout>
                  <c:x val="-8.90868596881959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69-4438-872E-DA849AAD0746}"/>
                </c:ext>
              </c:extLst>
            </c:dLbl>
            <c:dLbl>
              <c:idx val="7"/>
              <c:layout>
                <c:manualLayout>
                  <c:x val="-8.9086859688195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69-4438-872E-DA849AAD0746}"/>
                </c:ext>
              </c:extLst>
            </c:dLbl>
            <c:dLbl>
              <c:idx val="8"/>
              <c:layout>
                <c:manualLayout>
                  <c:x val="-5.9388901554343022E-3"/>
                  <c:y val="4.4780292722074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E69-4438-872E-DA849AAD0746}"/>
                </c:ext>
              </c:extLst>
            </c:dLbl>
            <c:dLbl>
              <c:idx val="9"/>
              <c:layout>
                <c:manualLayout>
                  <c:x val="-5.6846865628558145E-3"/>
                  <c:y val="1.3146752761917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17-470B-A689-D7AACCB31248}"/>
                </c:ext>
              </c:extLst>
            </c:dLbl>
            <c:dLbl>
              <c:idx val="10"/>
              <c:layout>
                <c:manualLayout>
                  <c:x val="2.1382255934912412E-7"/>
                  <c:y val="-8.0317006165249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E69-4438-872E-DA849AAD0746}"/>
                </c:ext>
              </c:extLst>
            </c:dLbl>
            <c:dLbl>
              <c:idx val="12"/>
              <c:layout>
                <c:manualLayout>
                  <c:x val="-5.9388901554343568E-3"/>
                  <c:y val="4.4780292722074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17-470B-A689-D7AACCB3124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'UofL Recycling Report'!$A$38:$A$51</c:f>
              <c:strCache>
                <c:ptCount val="14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</c:strCache>
            </c:strRef>
          </c:cat>
          <c:val>
            <c:numRef>
              <c:f>'UofL Recycling Report'!$E$38:$E$51</c:f>
              <c:numCache>
                <c:formatCode>0.0%</c:formatCode>
                <c:ptCount val="14"/>
                <c:pt idx="0">
                  <c:v>0.53284637435784532</c:v>
                </c:pt>
                <c:pt idx="1">
                  <c:v>0.77779548889212646</c:v>
                </c:pt>
                <c:pt idx="2">
                  <c:v>0.78758565426738469</c:v>
                </c:pt>
                <c:pt idx="3">
                  <c:v>0.42650939683506611</c:v>
                </c:pt>
                <c:pt idx="4">
                  <c:v>0.36579524144164172</c:v>
                </c:pt>
                <c:pt idx="5">
                  <c:v>0.47422683254263825</c:v>
                </c:pt>
                <c:pt idx="6">
                  <c:v>0.55717431705043385</c:v>
                </c:pt>
                <c:pt idx="7">
                  <c:v>0.39883981251338307</c:v>
                </c:pt>
                <c:pt idx="8">
                  <c:v>0.43161533744408287</c:v>
                </c:pt>
                <c:pt idx="9">
                  <c:v>0.44769336355104294</c:v>
                </c:pt>
                <c:pt idx="10">
                  <c:v>0.44314012043108142</c:v>
                </c:pt>
                <c:pt idx="11">
                  <c:v>0.31536449214163592</c:v>
                </c:pt>
                <c:pt idx="12">
                  <c:v>0.29273809849323112</c:v>
                </c:pt>
                <c:pt idx="13">
                  <c:v>0.31433260888321013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69-4438-872E-DA849AAD0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gapDepth val="0"/>
        <c:shape val="box"/>
        <c:axId val="308344112"/>
        <c:axId val="308349152"/>
        <c:axId val="0"/>
      </c:bar3DChart>
      <c:catAx>
        <c:axId val="3083441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Year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9152"/>
        <c:crosses val="autoZero"/>
        <c:auto val="1"/>
        <c:lblAlgn val="ctr"/>
        <c:lblOffset val="100"/>
        <c:noMultiLvlLbl val="0"/>
      </c:catAx>
      <c:valAx>
        <c:axId val="308349152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UofL Waste</a:t>
                </a:r>
                <a:r>
                  <a:rPr lang="en-US" baseline="0"/>
                  <a:t> Diverted from the Landfill</a:t>
                </a:r>
                <a:endParaRPr lang="en-US"/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411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Solid Waste Generated at UofL</a:t>
            </a:r>
          </a:p>
        </c:rich>
      </c:tx>
      <c:layout>
        <c:manualLayout>
          <c:xMode val="edge"/>
          <c:yMode val="edge"/>
          <c:x val="0.18508318990246703"/>
          <c:y val="1.295756265593712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'UofL Recycling Report'!$A$37</c:f>
              <c:strCache>
                <c:ptCount val="1"/>
                <c:pt idx="0">
                  <c:v>Calendar Year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'UofL Recycling Report'!$A$38:$A$51</c:f>
              <c:strCache>
                <c:ptCount val="14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</c:strCache>
            </c:strRef>
          </c:cat>
          <c:val>
            <c:numRef>
              <c:f>'UofL Recycling Report'!$B$38:$B$51</c:f>
              <c:numCache>
                <c:formatCode>#,##0</c:formatCode>
                <c:ptCount val="14"/>
                <c:pt idx="0">
                  <c:v>12217590.459999999</c:v>
                </c:pt>
                <c:pt idx="1">
                  <c:v>29868250.5</c:v>
                </c:pt>
                <c:pt idx="2">
                  <c:v>25941496.469999999</c:v>
                </c:pt>
                <c:pt idx="3">
                  <c:v>9632871</c:v>
                </c:pt>
                <c:pt idx="4">
                  <c:v>8286081</c:v>
                </c:pt>
                <c:pt idx="5">
                  <c:v>9431786</c:v>
                </c:pt>
                <c:pt idx="6">
                  <c:v>8680436</c:v>
                </c:pt>
                <c:pt idx="7">
                  <c:v>8023186</c:v>
                </c:pt>
                <c:pt idx="8">
                  <c:v>9127127</c:v>
                </c:pt>
                <c:pt idx="9">
                  <c:v>9594815</c:v>
                </c:pt>
                <c:pt idx="10">
                  <c:v>8011387</c:v>
                </c:pt>
                <c:pt idx="11">
                  <c:v>6796580</c:v>
                </c:pt>
                <c:pt idx="12">
                  <c:v>6180709</c:v>
                </c:pt>
                <c:pt idx="13">
                  <c:v>5841672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D-493D-8D53-9AE373106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gapDepth val="0"/>
        <c:shape val="cylinder"/>
        <c:axId val="308348592"/>
        <c:axId val="308344672"/>
        <c:axId val="0"/>
      </c:bar3DChart>
      <c:catAx>
        <c:axId val="3083485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Calendar Year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4672"/>
        <c:crosses val="autoZero"/>
        <c:auto val="1"/>
        <c:lblAlgn val="ctr"/>
        <c:lblOffset val="100"/>
        <c:noMultiLvlLbl val="0"/>
      </c:catAx>
      <c:valAx>
        <c:axId val="3083446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 baseline="0"/>
                  <a:t>Pounds per Year</a:t>
                </a:r>
                <a:endParaRPr lang="en-US" sz="1400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8592"/>
        <c:crosses val="autoZero"/>
        <c:crossBetween val="between"/>
      </c:valAx>
    </c:plotArea>
    <c:plotVisOnly val="1"/>
    <c:dispBlanksAs val="gap"/>
    <c:showDLblsOverMax val="0"/>
  </c:chart>
  <c:spPr>
    <a:blipFill>
      <a:blip xmlns:r="http://schemas.openxmlformats.org/officeDocument/2006/relationships" r:embed="rId2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18</xdr:row>
      <xdr:rowOff>291829</xdr:rowOff>
    </xdr:from>
    <xdr:to>
      <xdr:col>19</xdr:col>
      <xdr:colOff>371842</xdr:colOff>
      <xdr:row>47</xdr:row>
      <xdr:rowOff>86729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361666</xdr:colOff>
      <xdr:row>18</xdr:row>
      <xdr:rowOff>263254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1"/>
  <sheetViews>
    <sheetView tabSelected="1" topLeftCell="A13" zoomScaleNormal="100" workbookViewId="0">
      <selection activeCell="D38" sqref="D38"/>
    </sheetView>
  </sheetViews>
  <sheetFormatPr defaultRowHeight="15" x14ac:dyDescent="0.25"/>
  <sheetData>
    <row r="1" spans="1:11" ht="18" x14ac:dyDescent="0.25">
      <c r="A1" s="1" t="s">
        <v>0</v>
      </c>
      <c r="B1" s="2" t="s">
        <v>1</v>
      </c>
      <c r="C1" s="3" t="s">
        <v>2</v>
      </c>
      <c r="D1" s="4"/>
      <c r="E1" s="5"/>
      <c r="F1" s="4"/>
      <c r="G1" s="4"/>
      <c r="H1" s="4"/>
      <c r="I1" s="4"/>
      <c r="J1" s="4"/>
      <c r="K1" s="4"/>
    </row>
    <row r="2" spans="1:11" ht="18" x14ac:dyDescent="0.25">
      <c r="A2" s="6"/>
      <c r="B2" s="7"/>
      <c r="C2" s="6"/>
      <c r="D2" s="8"/>
      <c r="E2" s="9"/>
      <c r="F2" s="6"/>
      <c r="G2" s="6"/>
      <c r="H2" s="6"/>
      <c r="I2" s="6"/>
      <c r="J2" s="6"/>
      <c r="K2" s="6"/>
    </row>
    <row r="3" spans="1:11" ht="45" x14ac:dyDescent="0.25">
      <c r="A3" s="10" t="s">
        <v>47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  <c r="K3" s="11" t="s">
        <v>12</v>
      </c>
    </row>
    <row r="4" spans="1:11" x14ac:dyDescent="0.25">
      <c r="A4" s="4" t="s">
        <v>13</v>
      </c>
      <c r="B4" s="12"/>
      <c r="C4" s="12"/>
      <c r="D4" s="13">
        <v>15000</v>
      </c>
      <c r="E4" s="12"/>
      <c r="F4" s="14">
        <v>971800</v>
      </c>
      <c r="G4" s="12"/>
      <c r="H4" s="12"/>
      <c r="I4" s="12"/>
      <c r="J4" s="4"/>
      <c r="K4" s="11"/>
    </row>
    <row r="5" spans="1:11" x14ac:dyDescent="0.25">
      <c r="A5" s="4" t="s">
        <v>14</v>
      </c>
      <c r="B5" s="12"/>
      <c r="C5" s="12"/>
      <c r="D5" s="12"/>
      <c r="E5" s="12"/>
      <c r="F5" s="12"/>
      <c r="G5" s="12"/>
      <c r="H5" s="12"/>
      <c r="I5" s="13">
        <v>19795</v>
      </c>
      <c r="J5" s="4"/>
      <c r="K5" s="4"/>
    </row>
    <row r="6" spans="1:11" x14ac:dyDescent="0.25">
      <c r="A6" s="4" t="s">
        <v>15</v>
      </c>
      <c r="B6" s="12"/>
      <c r="C6" s="12"/>
      <c r="D6" s="12"/>
      <c r="E6" s="12"/>
      <c r="F6" s="12"/>
      <c r="G6" s="12"/>
      <c r="H6" s="12"/>
      <c r="I6" s="12"/>
      <c r="J6" s="4"/>
      <c r="K6" s="4"/>
    </row>
    <row r="7" spans="1:11" x14ac:dyDescent="0.25">
      <c r="A7" s="4" t="s">
        <v>48</v>
      </c>
      <c r="B7" s="13">
        <v>39820.239999999998</v>
      </c>
      <c r="C7" s="13">
        <v>498713</v>
      </c>
      <c r="D7" s="16">
        <v>150454.24</v>
      </c>
      <c r="E7" s="12"/>
      <c r="F7" s="12"/>
      <c r="G7" s="16">
        <v>19910.12</v>
      </c>
      <c r="H7" s="12"/>
      <c r="I7" s="12"/>
      <c r="J7" s="4"/>
      <c r="K7" s="4"/>
    </row>
    <row r="8" spans="1:11" x14ac:dyDescent="0.25">
      <c r="A8" s="4" t="s">
        <v>16</v>
      </c>
      <c r="B8" s="16">
        <v>5978</v>
      </c>
      <c r="C8" s="12"/>
      <c r="D8" s="12"/>
      <c r="E8" s="12"/>
      <c r="F8" s="12"/>
      <c r="G8" s="12"/>
      <c r="H8" s="12"/>
      <c r="I8" s="12"/>
      <c r="J8" s="4"/>
      <c r="K8" s="4"/>
    </row>
    <row r="9" spans="1:11" ht="22.5" x14ac:dyDescent="0.25">
      <c r="A9" s="12" t="s">
        <v>17</v>
      </c>
      <c r="B9" s="12"/>
      <c r="C9" s="12"/>
      <c r="D9" s="12"/>
      <c r="E9" s="12"/>
      <c r="F9" s="12"/>
      <c r="G9" s="12"/>
      <c r="H9" s="13">
        <v>4751</v>
      </c>
      <c r="I9" s="12"/>
      <c r="J9" s="12"/>
      <c r="K9" s="4"/>
    </row>
    <row r="10" spans="1:11" x14ac:dyDescent="0.25">
      <c r="A10" s="4" t="s">
        <v>18</v>
      </c>
      <c r="B10" s="12"/>
      <c r="C10" s="12"/>
      <c r="D10" s="12"/>
      <c r="E10" s="13">
        <v>2050</v>
      </c>
      <c r="F10" s="12"/>
      <c r="G10" s="12"/>
      <c r="H10" s="12"/>
      <c r="I10" s="12"/>
      <c r="J10" s="4"/>
      <c r="K10" s="4"/>
    </row>
    <row r="11" spans="1:11" x14ac:dyDescent="0.25">
      <c r="A11" s="4" t="s">
        <v>19</v>
      </c>
      <c r="B11" s="12"/>
      <c r="C11" s="12"/>
      <c r="D11" s="12"/>
      <c r="E11" s="4"/>
      <c r="F11" s="12"/>
      <c r="G11" s="12"/>
      <c r="H11" s="12"/>
      <c r="I11" s="12"/>
      <c r="J11" s="4"/>
      <c r="K11" s="4"/>
    </row>
    <row r="12" spans="1:11" ht="23.25" customHeight="1" x14ac:dyDescent="0.25">
      <c r="A12" s="4" t="s">
        <v>20</v>
      </c>
      <c r="B12" s="12"/>
      <c r="C12" s="12"/>
      <c r="D12" s="12"/>
      <c r="E12" s="12"/>
      <c r="F12" s="12"/>
      <c r="G12" s="12"/>
      <c r="H12" s="12"/>
      <c r="I12" s="12"/>
      <c r="J12" s="4"/>
      <c r="K12" s="4"/>
    </row>
    <row r="13" spans="1:11" x14ac:dyDescent="0.25">
      <c r="A13" s="12" t="s">
        <v>21</v>
      </c>
      <c r="B13" s="12"/>
      <c r="C13" s="12"/>
      <c r="D13" s="12"/>
      <c r="E13" s="12"/>
      <c r="F13" s="12"/>
      <c r="G13" s="12"/>
      <c r="H13" s="12"/>
      <c r="I13" s="12"/>
      <c r="J13" s="4"/>
      <c r="K13" s="13">
        <v>20000</v>
      </c>
    </row>
    <row r="14" spans="1:11" x14ac:dyDescent="0.25">
      <c r="A14" s="4" t="s">
        <v>22</v>
      </c>
      <c r="B14" s="12"/>
      <c r="C14" s="16">
        <v>95040</v>
      </c>
      <c r="D14" s="13">
        <v>806060</v>
      </c>
      <c r="E14" s="12"/>
      <c r="F14" s="12"/>
      <c r="G14" s="12"/>
      <c r="H14" s="12"/>
      <c r="I14" s="12"/>
      <c r="J14" s="16">
        <v>1961740</v>
      </c>
      <c r="K14" s="4"/>
    </row>
    <row r="15" spans="1:11" x14ac:dyDescent="0.25">
      <c r="A15" s="12" t="s">
        <v>23</v>
      </c>
      <c r="B15" s="12"/>
      <c r="C15" s="12"/>
      <c r="D15" s="12"/>
      <c r="E15" s="12"/>
      <c r="F15" s="12"/>
      <c r="G15" s="12"/>
      <c r="H15" s="12">
        <v>700</v>
      </c>
      <c r="I15" s="12"/>
      <c r="J15" s="4"/>
      <c r="K15" s="4"/>
    </row>
    <row r="16" spans="1:11" x14ac:dyDescent="0.25">
      <c r="A16" s="4" t="s">
        <v>24</v>
      </c>
      <c r="B16" s="12"/>
      <c r="C16" s="12"/>
      <c r="D16" s="12"/>
      <c r="E16" s="12"/>
      <c r="F16" s="12"/>
      <c r="G16" s="12"/>
      <c r="H16" s="12"/>
      <c r="I16" s="12"/>
      <c r="J16" s="4"/>
      <c r="K16" s="4"/>
    </row>
    <row r="17" spans="1:11" x14ac:dyDescent="0.25">
      <c r="A17" s="10" t="s">
        <v>25</v>
      </c>
      <c r="B17" s="17">
        <f>SUM(B4:B16)</f>
        <v>45798.239999999998</v>
      </c>
      <c r="C17" s="17">
        <f>SUM(C4:C16)</f>
        <v>593753</v>
      </c>
      <c r="D17" s="17">
        <f>SUM(D4:D16)</f>
        <v>971514.24</v>
      </c>
      <c r="E17" s="17">
        <f>SUM(E4:E16)*2.5</f>
        <v>5125</v>
      </c>
      <c r="F17" s="17">
        <f t="shared" ref="F17:K17" si="0">SUM(F4:F16)</f>
        <v>971800</v>
      </c>
      <c r="G17" s="15">
        <f t="shared" si="0"/>
        <v>19910.12</v>
      </c>
      <c r="H17" s="17">
        <f t="shared" si="0"/>
        <v>5451</v>
      </c>
      <c r="I17" s="17">
        <f t="shared" si="0"/>
        <v>19795</v>
      </c>
      <c r="J17" s="15">
        <f t="shared" si="0"/>
        <v>1961740</v>
      </c>
      <c r="K17" s="17">
        <f t="shared" si="0"/>
        <v>20000</v>
      </c>
    </row>
    <row r="18" spans="1:1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4"/>
    </row>
    <row r="19" spans="1:11" ht="45" x14ac:dyDescent="0.25">
      <c r="A19" s="10" t="s">
        <v>47</v>
      </c>
      <c r="B19" s="10" t="s">
        <v>26</v>
      </c>
      <c r="C19" s="10" t="s">
        <v>27</v>
      </c>
      <c r="D19" s="10" t="s">
        <v>28</v>
      </c>
      <c r="E19" s="10" t="s">
        <v>51</v>
      </c>
      <c r="F19" s="10" t="s">
        <v>29</v>
      </c>
      <c r="G19" s="10" t="s">
        <v>30</v>
      </c>
      <c r="H19" s="10" t="s">
        <v>31</v>
      </c>
      <c r="I19" s="10" t="s">
        <v>32</v>
      </c>
      <c r="J19" s="11" t="s">
        <v>33</v>
      </c>
      <c r="K19" s="10" t="s">
        <v>49</v>
      </c>
    </row>
    <row r="20" spans="1:11" ht="14.25" customHeight="1" x14ac:dyDescent="0.25">
      <c r="A20" s="4" t="s">
        <v>34</v>
      </c>
      <c r="B20" s="4"/>
      <c r="C20" s="4"/>
      <c r="D20" s="4"/>
      <c r="E20" s="4"/>
      <c r="F20" s="4"/>
      <c r="G20" s="4"/>
      <c r="H20" s="4"/>
      <c r="I20" s="4"/>
      <c r="J20" s="4"/>
      <c r="K20" s="13">
        <v>1871339.4</v>
      </c>
    </row>
    <row r="21" spans="1:11" x14ac:dyDescent="0.25">
      <c r="A21" s="4" t="s">
        <v>14</v>
      </c>
      <c r="B21" s="4"/>
      <c r="C21" s="4"/>
      <c r="D21" s="4"/>
      <c r="E21" s="4"/>
      <c r="F21" s="10"/>
      <c r="G21" s="4"/>
      <c r="H21" s="13">
        <v>8752</v>
      </c>
      <c r="I21" s="4"/>
      <c r="J21" s="4"/>
      <c r="K21" s="4"/>
    </row>
    <row r="22" spans="1:11" x14ac:dyDescent="0.25">
      <c r="A22" s="4" t="s">
        <v>15</v>
      </c>
      <c r="B22" s="4"/>
      <c r="C22" s="4"/>
      <c r="D22" s="4"/>
      <c r="E22" s="4"/>
      <c r="F22" s="4"/>
      <c r="G22" s="4"/>
      <c r="H22" s="4"/>
      <c r="I22" s="4"/>
      <c r="J22" s="4"/>
      <c r="K22" s="16">
        <v>1082140</v>
      </c>
    </row>
    <row r="23" spans="1:11" x14ac:dyDescent="0.25">
      <c r="A23" s="4" t="s">
        <v>48</v>
      </c>
      <c r="B23" s="16">
        <v>828856.68</v>
      </c>
      <c r="C23" s="13">
        <v>531218.43999999994</v>
      </c>
      <c r="D23" s="13">
        <v>430300</v>
      </c>
      <c r="E23" s="4"/>
      <c r="F23" s="4"/>
      <c r="G23" s="4"/>
      <c r="H23" s="4"/>
      <c r="I23" s="4"/>
      <c r="J23" s="4"/>
      <c r="K23" s="13">
        <v>378292.28</v>
      </c>
    </row>
    <row r="24" spans="1:11" x14ac:dyDescent="0.25">
      <c r="A24" s="4" t="s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22.5" customHeight="1" x14ac:dyDescent="0.25">
      <c r="A25" s="12" t="s">
        <v>35</v>
      </c>
      <c r="B25" s="4"/>
      <c r="C25" s="4"/>
      <c r="D25" s="4"/>
      <c r="E25" s="4"/>
      <c r="F25" s="4"/>
      <c r="G25" s="4"/>
      <c r="H25" s="4"/>
      <c r="I25" s="4"/>
      <c r="J25" s="4"/>
      <c r="K25" s="13">
        <v>490080</v>
      </c>
    </row>
    <row r="26" spans="1:11" x14ac:dyDescent="0.25">
      <c r="A26" s="12" t="s">
        <v>13</v>
      </c>
      <c r="B26" s="4"/>
      <c r="C26" s="4"/>
      <c r="D26" s="13">
        <v>37634</v>
      </c>
      <c r="E26" s="13">
        <v>20</v>
      </c>
      <c r="F26" s="4"/>
      <c r="G26" s="4"/>
      <c r="H26" s="4"/>
      <c r="I26" s="4"/>
      <c r="J26" s="4"/>
      <c r="K26" s="4"/>
    </row>
    <row r="27" spans="1:11" x14ac:dyDescent="0.25">
      <c r="A27" s="4" t="s">
        <v>18</v>
      </c>
      <c r="B27" s="13">
        <v>292297.06</v>
      </c>
      <c r="C27" s="4"/>
      <c r="D27" s="4"/>
      <c r="E27" s="4"/>
      <c r="F27" s="4"/>
      <c r="G27" s="16">
        <v>95293</v>
      </c>
      <c r="H27" s="4"/>
      <c r="I27" s="4"/>
      <c r="J27" s="4"/>
      <c r="K27" s="4"/>
    </row>
    <row r="28" spans="1:11" x14ac:dyDescent="0.25">
      <c r="A28" s="4" t="s">
        <v>19</v>
      </c>
      <c r="B28" s="4"/>
      <c r="C28" s="4"/>
      <c r="D28" s="13">
        <v>88000</v>
      </c>
      <c r="E28" s="4"/>
      <c r="F28" s="4"/>
      <c r="G28" s="4"/>
      <c r="H28" s="4"/>
      <c r="I28" s="4"/>
      <c r="J28" s="4"/>
      <c r="K28" s="4"/>
    </row>
    <row r="29" spans="1:11" ht="23.25" customHeight="1" x14ac:dyDescent="0.25">
      <c r="A29" s="4" t="s">
        <v>20</v>
      </c>
      <c r="B29" s="4"/>
      <c r="C29" s="4"/>
      <c r="D29" s="13">
        <v>536620</v>
      </c>
      <c r="E29" s="4"/>
      <c r="F29" s="4"/>
      <c r="G29" s="4"/>
      <c r="H29" s="4"/>
      <c r="I29" s="4"/>
      <c r="J29" s="4"/>
      <c r="K29" s="4"/>
    </row>
    <row r="30" spans="1:11" x14ac:dyDescent="0.25">
      <c r="A30" s="12" t="s">
        <v>21</v>
      </c>
      <c r="B30" s="4"/>
      <c r="C30" s="4"/>
      <c r="D30" s="4"/>
      <c r="E30" s="4"/>
      <c r="F30" s="18"/>
      <c r="G30" s="4"/>
      <c r="H30" s="4"/>
      <c r="I30" s="4"/>
      <c r="J30" s="4"/>
      <c r="K30" s="4"/>
    </row>
    <row r="31" spans="1:11" x14ac:dyDescent="0.25">
      <c r="A31" s="4" t="s">
        <v>22</v>
      </c>
      <c r="B31" s="4"/>
      <c r="C31" s="4"/>
      <c r="D31" s="4"/>
      <c r="E31" s="4"/>
      <c r="F31" s="4"/>
      <c r="G31" s="4"/>
      <c r="H31" s="4"/>
      <c r="I31" s="4"/>
      <c r="J31" s="13">
        <v>17441</v>
      </c>
      <c r="K31" s="13">
        <v>913840</v>
      </c>
    </row>
    <row r="32" spans="1:11" x14ac:dyDescent="0.25">
      <c r="A32" s="12" t="s">
        <v>23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3" x14ac:dyDescent="0.25">
      <c r="A33" s="12" t="s">
        <v>36</v>
      </c>
      <c r="B33" s="4"/>
      <c r="C33" s="4"/>
      <c r="D33" s="4"/>
      <c r="E33" s="4"/>
      <c r="F33" s="4"/>
      <c r="G33" s="16">
        <v>300</v>
      </c>
      <c r="H33" s="4"/>
      <c r="I33" s="4"/>
      <c r="J33" s="4"/>
      <c r="K33" s="4"/>
    </row>
    <row r="34" spans="1:13" x14ac:dyDescent="0.25">
      <c r="A34" s="4" t="s">
        <v>24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3" x14ac:dyDescent="0.25">
      <c r="A35" s="10" t="s">
        <v>25</v>
      </c>
      <c r="B35" s="17">
        <f>SUM(B20:B34)</f>
        <v>1121153.74</v>
      </c>
      <c r="C35" s="17">
        <f t="shared" ref="C35:K35" si="1">SUM(C20:C34)</f>
        <v>531218.43999999994</v>
      </c>
      <c r="D35" s="17">
        <f t="shared" si="1"/>
        <v>1092554</v>
      </c>
      <c r="E35" s="17">
        <f>SUM(E20:E34)*15</f>
        <v>300</v>
      </c>
      <c r="F35" s="10">
        <f t="shared" si="1"/>
        <v>0</v>
      </c>
      <c r="G35" s="15">
        <f t="shared" si="1"/>
        <v>95593</v>
      </c>
      <c r="H35" s="17">
        <f t="shared" si="1"/>
        <v>8752</v>
      </c>
      <c r="I35" s="10">
        <f t="shared" si="1"/>
        <v>0</v>
      </c>
      <c r="J35" s="42">
        <f t="shared" si="1"/>
        <v>17441</v>
      </c>
      <c r="K35" s="17">
        <f t="shared" si="1"/>
        <v>4735691.68</v>
      </c>
    </row>
    <row r="37" spans="1:13" ht="48" x14ac:dyDescent="0.25">
      <c r="A37" s="19" t="s">
        <v>37</v>
      </c>
      <c r="B37" s="19" t="s">
        <v>38</v>
      </c>
      <c r="C37" s="19" t="s">
        <v>39</v>
      </c>
      <c r="D37" s="19" t="s">
        <v>40</v>
      </c>
      <c r="E37" s="19" t="s">
        <v>41</v>
      </c>
      <c r="F37" s="19" t="s">
        <v>50</v>
      </c>
      <c r="G37" s="41" t="s">
        <v>42</v>
      </c>
    </row>
    <row r="38" spans="1:13" ht="12.75" customHeight="1" x14ac:dyDescent="0.25">
      <c r="A38" s="35">
        <v>2018</v>
      </c>
      <c r="B38" s="13">
        <f>SUM(C38+D38)</f>
        <v>12217590.459999999</v>
      </c>
      <c r="C38" s="13">
        <f>SUM(F17,K35)</f>
        <v>5707491.6799999997</v>
      </c>
      <c r="D38" s="13">
        <f>SUM(B17:E17,G17:K17,B35:J35)</f>
        <v>6510098.7799999993</v>
      </c>
      <c r="E38" s="26">
        <f>SUM(D38/B38)</f>
        <v>0.53284637435784532</v>
      </c>
      <c r="F38" s="26">
        <f>SUM(D38/(B38-F17))</f>
        <v>0.57889205771312224</v>
      </c>
      <c r="G38" s="27">
        <f>(D38-(J35+J17+D14))/(B38-(J35+J17+D14+K31))</f>
        <v>0.43726637828961218</v>
      </c>
    </row>
    <row r="39" spans="1:13" s="21" customFormat="1" ht="12" x14ac:dyDescent="0.25">
      <c r="A39" s="35">
        <v>2017</v>
      </c>
      <c r="B39" s="16">
        <v>29868250.5</v>
      </c>
      <c r="C39" s="16">
        <v>6636860</v>
      </c>
      <c r="D39" s="16">
        <v>23231390.5</v>
      </c>
      <c r="E39" s="26">
        <v>0.77779548889212646</v>
      </c>
      <c r="F39" s="26">
        <v>0.81120428848923043</v>
      </c>
      <c r="G39" s="27">
        <v>0.42880750891042985</v>
      </c>
      <c r="H39" s="20"/>
      <c r="I39" s="20"/>
      <c r="J39" s="20"/>
      <c r="L39" s="20"/>
      <c r="M39" s="18"/>
    </row>
    <row r="40" spans="1:13" s="21" customFormat="1" ht="12" x14ac:dyDescent="0.25">
      <c r="A40" s="35">
        <v>2016</v>
      </c>
      <c r="B40" s="16">
        <v>25941496.469999999</v>
      </c>
      <c r="C40" s="13">
        <v>5510346</v>
      </c>
      <c r="D40" s="16">
        <v>20431150.469999999</v>
      </c>
      <c r="E40" s="28">
        <v>0.78758565426738469</v>
      </c>
      <c r="F40" s="28">
        <v>0.81968880718547232</v>
      </c>
      <c r="G40" s="29">
        <v>0.39262241092252842</v>
      </c>
      <c r="H40" s="20"/>
      <c r="M40" s="18"/>
    </row>
    <row r="41" spans="1:13" s="21" customFormat="1" ht="12" x14ac:dyDescent="0.25">
      <c r="A41" s="35">
        <v>2015</v>
      </c>
      <c r="B41" s="16">
        <f>SUM(C41+D41)</f>
        <v>9632871</v>
      </c>
      <c r="C41" s="16">
        <v>5524361</v>
      </c>
      <c r="D41" s="16">
        <v>4108510</v>
      </c>
      <c r="E41" s="28">
        <f>SUM(D41/B41)</f>
        <v>0.42650939683506611</v>
      </c>
      <c r="F41" s="28">
        <v>0.54200000000000004</v>
      </c>
      <c r="G41" s="30"/>
      <c r="H41" s="20"/>
      <c r="M41" s="18"/>
    </row>
    <row r="42" spans="1:13" s="21" customFormat="1" ht="12" x14ac:dyDescent="0.25">
      <c r="A42" s="35">
        <v>2014</v>
      </c>
      <c r="B42" s="13">
        <f t="shared" ref="B42:B51" si="2">SUM(C42+D42)</f>
        <v>8286081</v>
      </c>
      <c r="C42" s="16">
        <v>5255072</v>
      </c>
      <c r="D42" s="13">
        <v>3031009</v>
      </c>
      <c r="E42" s="26">
        <f>SUM(D42/B42)</f>
        <v>0.36579524144164172</v>
      </c>
      <c r="F42" s="26">
        <v>0.45200000000000001</v>
      </c>
      <c r="G42" s="30"/>
      <c r="H42" s="20"/>
      <c r="M42" s="18"/>
    </row>
    <row r="43" spans="1:13" s="21" customFormat="1" ht="12" x14ac:dyDescent="0.25">
      <c r="A43" s="35">
        <v>2013</v>
      </c>
      <c r="B43" s="16">
        <f t="shared" si="2"/>
        <v>9431786</v>
      </c>
      <c r="C43" s="16">
        <v>4958980</v>
      </c>
      <c r="D43" s="13">
        <v>4472806</v>
      </c>
      <c r="E43" s="28">
        <f>SUM(D43/B43)</f>
        <v>0.47422683254263825</v>
      </c>
      <c r="F43" s="28">
        <v>0.57389386878212978</v>
      </c>
      <c r="G43" s="30"/>
      <c r="H43" s="20"/>
      <c r="M43" s="18"/>
    </row>
    <row r="44" spans="1:13" s="21" customFormat="1" ht="12" x14ac:dyDescent="0.25">
      <c r="A44" s="35">
        <v>2012</v>
      </c>
      <c r="B44" s="16">
        <f t="shared" si="2"/>
        <v>8680436</v>
      </c>
      <c r="C44" s="13">
        <v>3843920</v>
      </c>
      <c r="D44" s="16">
        <v>4836516</v>
      </c>
      <c r="E44" s="28">
        <f>SUM(D44/B44)</f>
        <v>0.55717431705043385</v>
      </c>
      <c r="F44" s="28">
        <v>0.55717431705043385</v>
      </c>
      <c r="G44" s="30"/>
      <c r="H44" s="20"/>
      <c r="M44" s="18"/>
    </row>
    <row r="45" spans="1:13" s="21" customFormat="1" ht="12" x14ac:dyDescent="0.25">
      <c r="A45" s="35">
        <v>2011</v>
      </c>
      <c r="B45" s="13">
        <f t="shared" si="2"/>
        <v>8023186</v>
      </c>
      <c r="C45" s="13">
        <v>4823220</v>
      </c>
      <c r="D45" s="13">
        <v>3199966</v>
      </c>
      <c r="E45" s="26">
        <f t="shared" ref="E45:E51" si="3">SUM(D45/B45)</f>
        <v>0.39883981251338307</v>
      </c>
      <c r="F45" s="31">
        <v>0.39883981251338307</v>
      </c>
      <c r="G45" s="30"/>
      <c r="H45" s="20"/>
      <c r="M45" s="18"/>
    </row>
    <row r="46" spans="1:13" s="21" customFormat="1" ht="12.75" x14ac:dyDescent="0.25">
      <c r="A46" s="36">
        <v>2010</v>
      </c>
      <c r="B46" s="13">
        <f t="shared" si="2"/>
        <v>9127127</v>
      </c>
      <c r="C46" s="22">
        <v>5187719</v>
      </c>
      <c r="D46" s="13">
        <v>3939408</v>
      </c>
      <c r="E46" s="26">
        <f t="shared" si="3"/>
        <v>0.43161533744408287</v>
      </c>
      <c r="F46" s="32">
        <v>0.46832778408318798</v>
      </c>
      <c r="G46" s="30"/>
      <c r="H46" s="23"/>
      <c r="M46" s="18"/>
    </row>
    <row r="47" spans="1:13" s="21" customFormat="1" ht="12.75" x14ac:dyDescent="0.2">
      <c r="A47" s="36">
        <v>2009</v>
      </c>
      <c r="B47" s="16">
        <f t="shared" si="2"/>
        <v>9594815</v>
      </c>
      <c r="C47" s="24">
        <v>5299280</v>
      </c>
      <c r="D47" s="16">
        <v>4295535</v>
      </c>
      <c r="E47" s="28">
        <f t="shared" si="3"/>
        <v>0.44769336355104294</v>
      </c>
      <c r="G47" s="33" t="s">
        <v>43</v>
      </c>
      <c r="H47" s="25"/>
      <c r="M47" s="18"/>
    </row>
    <row r="48" spans="1:13" s="21" customFormat="1" ht="12.75" x14ac:dyDescent="0.2">
      <c r="A48" s="37" t="s">
        <v>44</v>
      </c>
      <c r="B48" s="16">
        <f t="shared" si="2"/>
        <v>8011387</v>
      </c>
      <c r="C48" s="22">
        <v>4461220</v>
      </c>
      <c r="D48" s="16">
        <v>3550167</v>
      </c>
      <c r="E48" s="28">
        <f t="shared" si="3"/>
        <v>0.44314012043108142</v>
      </c>
      <c r="G48" s="34"/>
      <c r="H48" s="25"/>
      <c r="M48" s="18"/>
    </row>
    <row r="49" spans="1:13" s="21" customFormat="1" ht="12.75" x14ac:dyDescent="0.2">
      <c r="A49" s="37" t="s">
        <v>45</v>
      </c>
      <c r="B49" s="16">
        <f t="shared" si="2"/>
        <v>6796580</v>
      </c>
      <c r="C49" s="24">
        <v>4653180</v>
      </c>
      <c r="D49" s="16">
        <v>2143400</v>
      </c>
      <c r="E49" s="28">
        <f t="shared" si="3"/>
        <v>0.31536449214163592</v>
      </c>
      <c r="G49" s="34"/>
      <c r="H49" s="25" t="s">
        <v>43</v>
      </c>
      <c r="M49" s="18"/>
    </row>
    <row r="50" spans="1:13" s="21" customFormat="1" ht="11.25" x14ac:dyDescent="0.2">
      <c r="A50" s="37" t="s">
        <v>46</v>
      </c>
      <c r="B50" s="16">
        <f t="shared" si="2"/>
        <v>6180709</v>
      </c>
      <c r="C50" s="24">
        <v>4371380</v>
      </c>
      <c r="D50" s="13">
        <v>1809329</v>
      </c>
      <c r="E50" s="26">
        <f t="shared" si="3"/>
        <v>0.29273809849323112</v>
      </c>
      <c r="G50" s="34"/>
      <c r="M50" s="18"/>
    </row>
    <row r="51" spans="1:13" s="21" customFormat="1" ht="11.25" x14ac:dyDescent="0.2">
      <c r="A51" s="38">
        <v>2005</v>
      </c>
      <c r="B51" s="4">
        <f t="shared" si="2"/>
        <v>5841672</v>
      </c>
      <c r="C51" s="39">
        <v>4005444</v>
      </c>
      <c r="D51" s="4">
        <v>1836228</v>
      </c>
      <c r="E51" s="40">
        <f t="shared" si="3"/>
        <v>0.31433260888321013</v>
      </c>
      <c r="F51" s="34"/>
      <c r="M51" s="18"/>
    </row>
  </sheetData>
  <pageMargins left="0.7" right="0.7" top="0.75" bottom="0.75" header="0.3" footer="0.3"/>
  <pageSetup orientation="portrait" horizontalDpi="300" verticalDpi="300" r:id="rId1"/>
  <ignoredErrors>
    <ignoredError sqref="E17 E35" formula="1"/>
    <ignoredError sqref="A48:A50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UofL Recycling Report</vt:lpstr>
    </vt:vector>
  </TitlesOfParts>
  <Company>University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Boggs,Aaron V.</dc:creator>
  <cp:lastModifiedBy>Henry,Gretchen Elizabeth</cp:lastModifiedBy>
  <dcterms:created xsi:type="dcterms:W3CDTF">2019-04-19T17:32:07Z</dcterms:created>
  <dcterms:modified xsi:type="dcterms:W3CDTF">2019-07-03T13:25:54Z</dcterms:modified>
</cp:coreProperties>
</file>