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0kole01\Box\Supply Chain Major\"/>
    </mc:Choice>
  </mc:AlternateContent>
  <xr:revisionPtr revIDLastSave="0" documentId="8_{D1018EC5-57DE-40A3-B2CD-1412F4009A2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Projection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1" l="1"/>
  <c r="D47" i="11"/>
  <c r="D46" i="11"/>
  <c r="K53" i="11"/>
  <c r="K52" i="11"/>
  <c r="H51" i="11"/>
  <c r="H50" i="11"/>
  <c r="I49" i="11"/>
  <c r="F48" i="11"/>
  <c r="E46" i="11"/>
  <c r="B45" i="11"/>
  <c r="D39" i="11"/>
  <c r="E69" i="11" s="1"/>
  <c r="C39" i="11"/>
  <c r="B39" i="11"/>
  <c r="D38" i="11"/>
  <c r="C38" i="11"/>
  <c r="B38" i="11"/>
  <c r="D37" i="11"/>
  <c r="D36" i="11"/>
  <c r="C35" i="11"/>
  <c r="B35" i="11"/>
  <c r="D34" i="11"/>
  <c r="D33" i="11"/>
  <c r="C32" i="11"/>
  <c r="B32" i="11"/>
  <c r="D31" i="11"/>
  <c r="D30" i="11"/>
  <c r="C29" i="11"/>
  <c r="B29" i="11"/>
  <c r="D28" i="11"/>
  <c r="D27" i="11"/>
  <c r="C26" i="11"/>
  <c r="B26" i="11"/>
  <c r="D26" i="11" s="1"/>
  <c r="K70" i="11"/>
  <c r="K68" i="11"/>
  <c r="E68" i="11"/>
  <c r="I50" i="11"/>
  <c r="E47" i="11"/>
  <c r="E70" i="11" l="1"/>
  <c r="D72" i="11" s="1"/>
  <c r="D29" i="11"/>
  <c r="D35" i="11"/>
  <c r="K69" i="11"/>
  <c r="D32" i="11"/>
  <c r="I48" i="11"/>
  <c r="K50" i="11"/>
  <c r="J50" i="11"/>
  <c r="F46" i="11"/>
  <c r="G49" i="11"/>
  <c r="B44" i="11"/>
  <c r="B54" i="11" s="1"/>
  <c r="G72" i="11"/>
  <c r="J52" i="11"/>
  <c r="J72" i="11"/>
  <c r="J53" i="11"/>
  <c r="E72" i="11" l="1"/>
  <c r="C44" i="11"/>
  <c r="F47" i="11"/>
  <c r="G47" i="11"/>
  <c r="D44" i="11"/>
  <c r="D54" i="11" s="1"/>
  <c r="K48" i="11"/>
  <c r="J48" i="11"/>
  <c r="I51" i="11"/>
  <c r="G48" i="11"/>
  <c r="H48" i="11"/>
  <c r="G46" i="11"/>
  <c r="C45" i="11"/>
  <c r="D45" i="11"/>
  <c r="E45" i="11"/>
  <c r="C54" i="11" l="1"/>
  <c r="C58" i="11" s="1"/>
  <c r="J51" i="11"/>
  <c r="K51" i="11"/>
  <c r="E44" i="11"/>
  <c r="E54" i="11" s="1"/>
  <c r="C59" i="11" s="1"/>
  <c r="I46" i="11" l="1"/>
  <c r="H49" i="11"/>
  <c r="H46" i="11"/>
  <c r="F44" i="11" l="1"/>
  <c r="F54" i="11" s="1"/>
  <c r="G44" i="11" l="1"/>
  <c r="G54" i="11" s="1"/>
  <c r="C60" i="11" s="1"/>
  <c r="J46" i="11"/>
  <c r="J54" i="11" s="1"/>
  <c r="K46" i="11" l="1"/>
  <c r="K54" i="11" s="1"/>
  <c r="C62" i="11" s="1"/>
  <c r="H44" i="11"/>
  <c r="H54" i="11" s="1"/>
  <c r="I44" i="11" l="1"/>
  <c r="I54" i="11" s="1"/>
  <c r="C61" i="11" s="1"/>
  <c r="C63" i="11" s="1"/>
</calcChain>
</file>

<file path=xl/sharedStrings.xml><?xml version="1.0" encoding="utf-8"?>
<sst xmlns="http://schemas.openxmlformats.org/spreadsheetml/2006/main" count="110" uniqueCount="56">
  <si>
    <t xml:space="preserve">Cost per credit hour </t>
  </si>
  <si>
    <t>Total Rev</t>
  </si>
  <si>
    <t>Total</t>
  </si>
  <si>
    <t>FY27</t>
  </si>
  <si>
    <t>FY28</t>
  </si>
  <si>
    <t>F26</t>
  </si>
  <si>
    <t>S27</t>
  </si>
  <si>
    <t>F27</t>
  </si>
  <si>
    <t>S28</t>
  </si>
  <si>
    <t>-</t>
  </si>
  <si>
    <t>Fall</t>
  </si>
  <si>
    <t>Spring</t>
  </si>
  <si>
    <t>Year 1 - Credit Hours</t>
  </si>
  <si>
    <t>Business</t>
  </si>
  <si>
    <t>Other Univ</t>
  </si>
  <si>
    <t>Year 2 - Credit Hours</t>
  </si>
  <si>
    <t>Year 3 - Credit Hours</t>
  </si>
  <si>
    <t>Year 4 - Credit Hours</t>
  </si>
  <si>
    <t>Rev/Credit hour to Unit of Instruction</t>
  </si>
  <si>
    <t>Rev Other Units &amp; Central</t>
  </si>
  <si>
    <t>Total Business Hours</t>
  </si>
  <si>
    <t>Total Other University Hours</t>
  </si>
  <si>
    <t>Total Revenue per student to COB</t>
  </si>
  <si>
    <t>FY29</t>
  </si>
  <si>
    <t>FY30</t>
  </si>
  <si>
    <t>F28</t>
  </si>
  <si>
    <t>S29</t>
  </si>
  <si>
    <t>F29</t>
  </si>
  <si>
    <t>S30</t>
  </si>
  <si>
    <t>FY31</t>
  </si>
  <si>
    <t>F30</t>
  </si>
  <si>
    <t>S31</t>
  </si>
  <si>
    <t xml:space="preserve"> </t>
  </si>
  <si>
    <t>Assume attrition of 10% every Fall</t>
  </si>
  <si>
    <t>Total tuition Revenue/student on 120 credit hours</t>
  </si>
  <si>
    <t>Cohort 1 Pathways</t>
  </si>
  <si>
    <t>Cohort 1 First Year</t>
  </si>
  <si>
    <t>Cohort 2 First Year</t>
  </si>
  <si>
    <t>Cohort 2 Pathways</t>
  </si>
  <si>
    <t>Cohort 3 Pathways</t>
  </si>
  <si>
    <t>Cohort 3 First Year</t>
  </si>
  <si>
    <t>Cohort 4 First Year</t>
  </si>
  <si>
    <t>Cohort 4 Pathways</t>
  </si>
  <si>
    <t>Cohort 5 First Year</t>
  </si>
  <si>
    <t>Cohort 5 Pathways</t>
  </si>
  <si>
    <t>TOTAL # Incremental Students</t>
  </si>
  <si>
    <t>TOTAL # Incremental Students by Year</t>
  </si>
  <si>
    <t xml:space="preserve"> Revenue Incremental Students</t>
  </si>
  <si>
    <t>TOTAL (FY27-FY31) Revenue Incremental Students</t>
  </si>
  <si>
    <t>Revenue Incremental Students by Year</t>
  </si>
  <si>
    <t>Total tuition Revenue/student on 60 credit hours</t>
  </si>
  <si>
    <t xml:space="preserve">New Student - 4 Year </t>
  </si>
  <si>
    <t>Pathways Student - 2 Year</t>
  </si>
  <si>
    <t xml:space="preserve">Revenue projections are based on new student enrollment.  We assumed students enrolling in Spring/Summer 2026 courses are already UofL CoB students that opted to change their major field of study so they are not included in the calculations. </t>
  </si>
  <si>
    <t xml:space="preserve">Notes: </t>
  </si>
  <si>
    <t>Flight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</si>
</sst>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theme="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3"/>
    <xf numFmtId="0" fontId="6" fillId="0" borderId="0" xfId="3" applyFont="1"/>
    <xf numFmtId="44" fontId="4" fillId="0" borderId="0" xfId="3" applyNumberFormat="1"/>
    <xf numFmtId="44" fontId="2" fillId="0" borderId="3" xfId="3" applyNumberFormat="1" applyFont="1" applyBorder="1"/>
    <xf numFmtId="44" fontId="4" fillId="0" borderId="1" xfId="3" applyNumberFormat="1" applyBorder="1"/>
    <xf numFmtId="0" fontId="8" fillId="0" borderId="0" xfId="0" applyFont="1"/>
    <xf numFmtId="0" fontId="0" fillId="0" borderId="6" xfId="0" applyBorder="1"/>
    <xf numFmtId="0" fontId="0" fillId="0" borderId="4" xfId="0" applyBorder="1"/>
    <xf numFmtId="44" fontId="0" fillId="0" borderId="0" xfId="0" applyNumberFormat="1"/>
    <xf numFmtId="43" fontId="0" fillId="0" borderId="0" xfId="1" applyFont="1" applyBorder="1"/>
    <xf numFmtId="164" fontId="0" fillId="0" borderId="0" xfId="1" applyNumberFormat="1" applyFont="1" applyBorder="1"/>
    <xf numFmtId="0" fontId="3" fillId="0" borderId="1" xfId="0" applyFont="1" applyBorder="1"/>
    <xf numFmtId="0" fontId="3" fillId="0" borderId="8" xfId="0" applyFont="1" applyBorder="1"/>
    <xf numFmtId="0" fontId="0" fillId="8" borderId="1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9" fillId="0" borderId="9" xfId="0" applyFont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8" borderId="18" xfId="0" applyFill="1" applyBorder="1"/>
    <xf numFmtId="0" fontId="0" fillId="8" borderId="19" xfId="0" applyFill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8" borderId="5" xfId="0" applyFill="1" applyBorder="1"/>
    <xf numFmtId="0" fontId="0" fillId="8" borderId="6" xfId="0" applyFill="1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10" borderId="5" xfId="0" applyFont="1" applyFill="1" applyBorder="1" applyAlignment="1">
      <alignment horizontal="left"/>
    </xf>
    <xf numFmtId="0" fontId="3" fillId="10" borderId="0" xfId="0" applyFont="1" applyFill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left"/>
    </xf>
    <xf numFmtId="0" fontId="3" fillId="10" borderId="2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10" fillId="9" borderId="8" xfId="0" applyFont="1" applyFill="1" applyBorder="1"/>
    <xf numFmtId="165" fontId="12" fillId="9" borderId="8" xfId="2" applyNumberFormat="1" applyFont="1" applyFill="1" applyBorder="1"/>
    <xf numFmtId="0" fontId="11" fillId="9" borderId="8" xfId="0" applyFont="1" applyFill="1" applyBorder="1"/>
    <xf numFmtId="165" fontId="11" fillId="9" borderId="8" xfId="2" applyNumberFormat="1" applyFont="1" applyFill="1" applyBorder="1"/>
    <xf numFmtId="0" fontId="0" fillId="0" borderId="17" xfId="0" applyBorder="1"/>
    <xf numFmtId="0" fontId="0" fillId="0" borderId="7" xfId="0" applyBorder="1"/>
    <xf numFmtId="0" fontId="0" fillId="0" borderId="22" xfId="0" applyBorder="1"/>
    <xf numFmtId="43" fontId="3" fillId="0" borderId="0" xfId="1" applyFont="1" applyBorder="1"/>
    <xf numFmtId="0" fontId="13" fillId="12" borderId="0" xfId="0" applyFont="1" applyFill="1"/>
    <xf numFmtId="43" fontId="3" fillId="0" borderId="0" xfId="0" applyNumberFormat="1" applyFont="1"/>
    <xf numFmtId="0" fontId="14" fillId="0" borderId="0" xfId="0" applyFont="1"/>
    <xf numFmtId="0" fontId="9" fillId="0" borderId="0" xfId="0" applyFont="1" applyAlignment="1">
      <alignment horizontal="center"/>
    </xf>
    <xf numFmtId="44" fontId="4" fillId="0" borderId="7" xfId="3" applyNumberFormat="1" applyBorder="1"/>
    <xf numFmtId="44" fontId="4" fillId="0" borderId="22" xfId="3" applyNumberFormat="1" applyBorder="1"/>
    <xf numFmtId="164" fontId="0" fillId="8" borderId="8" xfId="1" applyNumberFormat="1" applyFont="1" applyFill="1" applyBorder="1"/>
    <xf numFmtId="164" fontId="0" fillId="0" borderId="8" xfId="1" applyNumberFormat="1" applyFont="1" applyFill="1" applyBorder="1"/>
    <xf numFmtId="164" fontId="0" fillId="0" borderId="8" xfId="1" applyNumberFormat="1" applyFont="1" applyBorder="1"/>
    <xf numFmtId="164" fontId="0" fillId="11" borderId="27" xfId="1" applyNumberFormat="1" applyFont="1" applyFill="1" applyBorder="1" applyAlignment="1"/>
    <xf numFmtId="164" fontId="0" fillId="11" borderId="2" xfId="1" applyNumberFormat="1" applyFont="1" applyFill="1" applyBorder="1" applyAlignment="1"/>
    <xf numFmtId="164" fontId="0" fillId="11" borderId="28" xfId="1" applyNumberFormat="1" applyFont="1" applyFill="1" applyBorder="1" applyAlignment="1"/>
    <xf numFmtId="164" fontId="3" fillId="0" borderId="1" xfId="1" applyNumberFormat="1" applyFont="1" applyBorder="1"/>
    <xf numFmtId="0" fontId="3" fillId="0" borderId="8" xfId="0" applyFont="1" applyBorder="1" applyAlignment="1">
      <alignment horizontal="center" vertical="center"/>
    </xf>
    <xf numFmtId="164" fontId="0" fillId="8" borderId="8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11" borderId="27" xfId="1" applyNumberFormat="1" applyFont="1" applyFill="1" applyBorder="1" applyAlignment="1">
      <alignment horizontal="center" vertical="center"/>
    </xf>
    <xf numFmtId="164" fontId="0" fillId="11" borderId="2" xfId="1" applyNumberFormat="1" applyFont="1" applyFill="1" applyBorder="1" applyAlignment="1">
      <alignment horizontal="center" vertical="center"/>
    </xf>
    <xf numFmtId="164" fontId="0" fillId="11" borderId="28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0" fillId="14" borderId="8" xfId="1" applyNumberFormat="1" applyFont="1" applyFill="1" applyBorder="1"/>
    <xf numFmtId="164" fontId="0" fillId="13" borderId="8" xfId="1" applyNumberFormat="1" applyFont="1" applyFill="1" applyBorder="1"/>
    <xf numFmtId="164" fontId="3" fillId="0" borderId="0" xfId="1" applyNumberFormat="1" applyFont="1" applyBorder="1"/>
    <xf numFmtId="0" fontId="11" fillId="9" borderId="15" xfId="0" applyFont="1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5" xfId="0" applyFill="1" applyBorder="1"/>
    <xf numFmtId="43" fontId="0" fillId="9" borderId="0" xfId="0" applyNumberFormat="1" applyFill="1"/>
    <xf numFmtId="0" fontId="0" fillId="9" borderId="6" xfId="0" applyFill="1" applyBorder="1"/>
    <xf numFmtId="0" fontId="0" fillId="9" borderId="7" xfId="0" applyFill="1" applyBorder="1"/>
    <xf numFmtId="0" fontId="0" fillId="9" borderId="22" xfId="0" applyFill="1" applyBorder="1"/>
    <xf numFmtId="0" fontId="0" fillId="9" borderId="4" xfId="0" applyFill="1" applyBorder="1"/>
    <xf numFmtId="0" fontId="6" fillId="0" borderId="5" xfId="3" applyFont="1" applyBorder="1" applyAlignment="1">
      <alignment horizontal="right" wrapText="1"/>
    </xf>
    <xf numFmtId="0" fontId="6" fillId="0" borderId="0" xfId="3" applyFont="1" applyAlignment="1">
      <alignment horizontal="right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3" applyBorder="1" applyAlignment="1">
      <alignment horizontal="right" wrapText="1"/>
    </xf>
    <xf numFmtId="0" fontId="4" fillId="0" borderId="0" xfId="3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3">
    <cellStyle name="20% - Accent4 2" xfId="4" xr:uid="{00000000-0005-0000-0000-000000000000}"/>
    <cellStyle name="20% - Accent6 2" xfId="5" xr:uid="{00000000-0005-0000-0000-000001000000}"/>
    <cellStyle name="40% - Accent4 2" xfId="6" xr:uid="{00000000-0005-0000-0000-000002000000}"/>
    <cellStyle name="40% - Accent6 2" xfId="7" xr:uid="{00000000-0005-0000-0000-000003000000}"/>
    <cellStyle name="60% - Accent4 2" xfId="8" xr:uid="{00000000-0005-0000-0000-000004000000}"/>
    <cellStyle name="Accent4 2" xfId="9" xr:uid="{00000000-0005-0000-0000-000005000000}"/>
    <cellStyle name="Comma" xfId="1" builtinId="3"/>
    <cellStyle name="Comma 2" xfId="12" xr:uid="{00000000-0005-0000-0000-000007000000}"/>
    <cellStyle name="Currency" xfId="2" builtinId="4"/>
    <cellStyle name="Currency 2" xfId="10" xr:uid="{00000000-0005-0000-0000-000009000000}"/>
    <cellStyle name="Normal" xfId="0" builtinId="0"/>
    <cellStyle name="Normal 2" xfId="3" xr:uid="{00000000-0005-0000-0000-00000B000000}"/>
    <cellStyle name="Percent 2" xfId="11" xr:uid="{00000000-0005-0000-0000-00000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5F16-1958-45B4-A091-503CBF213804}">
  <dimension ref="A1:Z72"/>
  <sheetViews>
    <sheetView tabSelected="1" zoomScale="90" zoomScaleNormal="90" workbookViewId="0">
      <selection activeCell="H58" sqref="H58"/>
    </sheetView>
  </sheetViews>
  <sheetFormatPr defaultRowHeight="12.5" x14ac:dyDescent="0.25"/>
  <cols>
    <col min="1" max="1" width="35.7265625" customWidth="1"/>
    <col min="2" max="2" width="12.26953125" customWidth="1"/>
    <col min="3" max="3" width="14.26953125" bestFit="1" customWidth="1"/>
    <col min="4" max="5" width="16.26953125" customWidth="1"/>
    <col min="6" max="9" width="12.1796875" bestFit="1" customWidth="1"/>
    <col min="10" max="10" width="12.1796875" customWidth="1"/>
    <col min="11" max="11" width="15.26953125" customWidth="1"/>
    <col min="12" max="12" width="3.81640625" customWidth="1"/>
    <col min="13" max="13" width="0.54296875" customWidth="1"/>
    <col min="14" max="14" width="0.453125" customWidth="1"/>
    <col min="15" max="15" width="0.81640625" customWidth="1"/>
    <col min="16" max="16" width="43.1796875" customWidth="1"/>
    <col min="17" max="17" width="12.7265625" customWidth="1"/>
    <col min="18" max="18" width="11.26953125" bestFit="1" customWidth="1"/>
    <col min="19" max="19" width="23.7265625" customWidth="1"/>
    <col min="21" max="21" width="10.453125" customWidth="1"/>
    <col min="23" max="23" width="12.1796875" bestFit="1" customWidth="1"/>
  </cols>
  <sheetData>
    <row r="1" spans="1:26" ht="13" x14ac:dyDescent="0.3">
      <c r="A1" s="55" t="s">
        <v>46</v>
      </c>
      <c r="B1" s="93" t="s">
        <v>3</v>
      </c>
      <c r="C1" s="93"/>
      <c r="D1" s="93" t="s">
        <v>4</v>
      </c>
      <c r="E1" s="93"/>
      <c r="F1" s="93" t="s">
        <v>23</v>
      </c>
      <c r="G1" s="93"/>
      <c r="H1" s="93" t="s">
        <v>24</v>
      </c>
      <c r="I1" s="93"/>
      <c r="J1" s="93" t="s">
        <v>29</v>
      </c>
      <c r="K1" s="93"/>
    </row>
    <row r="2" spans="1:26" ht="13" x14ac:dyDescent="0.3">
      <c r="A2" s="1"/>
      <c r="B2" s="68" t="s">
        <v>5</v>
      </c>
      <c r="C2" s="68" t="s">
        <v>6</v>
      </c>
      <c r="D2" s="68" t="s">
        <v>7</v>
      </c>
      <c r="E2" s="68" t="s">
        <v>8</v>
      </c>
      <c r="F2" s="68" t="s">
        <v>25</v>
      </c>
      <c r="G2" s="68" t="s">
        <v>26</v>
      </c>
      <c r="H2" s="68" t="s">
        <v>27</v>
      </c>
      <c r="I2" s="68" t="s">
        <v>28</v>
      </c>
      <c r="J2" s="68" t="s">
        <v>30</v>
      </c>
      <c r="K2" s="68" t="s">
        <v>31</v>
      </c>
    </row>
    <row r="3" spans="1:26" ht="13" x14ac:dyDescent="0.3">
      <c r="A3" s="1" t="s">
        <v>36</v>
      </c>
      <c r="B3" s="69">
        <v>9</v>
      </c>
      <c r="C3" s="70">
        <v>9</v>
      </c>
      <c r="D3" s="71">
        <v>8</v>
      </c>
      <c r="E3" s="71">
        <v>8</v>
      </c>
      <c r="F3" s="70">
        <v>7</v>
      </c>
      <c r="G3" s="70">
        <v>7</v>
      </c>
      <c r="H3" s="70">
        <v>7</v>
      </c>
      <c r="I3" s="70">
        <v>7</v>
      </c>
      <c r="J3" s="71" t="s">
        <v>32</v>
      </c>
      <c r="K3" s="71" t="s">
        <v>32</v>
      </c>
    </row>
    <row r="4" spans="1:26" ht="13" x14ac:dyDescent="0.3">
      <c r="A4" s="1" t="s">
        <v>35</v>
      </c>
      <c r="B4" s="69">
        <v>6</v>
      </c>
      <c r="C4" s="70">
        <v>6</v>
      </c>
      <c r="D4" s="71">
        <v>5</v>
      </c>
      <c r="E4" s="71">
        <v>5</v>
      </c>
      <c r="F4" s="72"/>
      <c r="G4" s="73"/>
      <c r="H4" s="73"/>
      <c r="I4" s="73"/>
      <c r="J4" s="73"/>
      <c r="K4" s="74"/>
    </row>
    <row r="5" spans="1:26" ht="13" x14ac:dyDescent="0.3">
      <c r="A5" s="1" t="s">
        <v>37</v>
      </c>
      <c r="B5" s="71">
        <v>0</v>
      </c>
      <c r="C5" s="71" t="s">
        <v>9</v>
      </c>
      <c r="D5" s="69">
        <v>14</v>
      </c>
      <c r="E5" s="70">
        <v>14</v>
      </c>
      <c r="F5" s="70">
        <v>12</v>
      </c>
      <c r="G5" s="70">
        <v>12</v>
      </c>
      <c r="H5" s="70">
        <v>11</v>
      </c>
      <c r="I5" s="70">
        <v>11</v>
      </c>
      <c r="J5" s="70">
        <v>10</v>
      </c>
      <c r="K5" s="70">
        <v>10</v>
      </c>
    </row>
    <row r="6" spans="1:26" ht="13" x14ac:dyDescent="0.3">
      <c r="A6" s="1" t="s">
        <v>38</v>
      </c>
      <c r="B6" s="71"/>
      <c r="C6" s="71"/>
      <c r="D6" s="69">
        <v>8</v>
      </c>
      <c r="E6" s="70">
        <v>8</v>
      </c>
      <c r="F6" s="70">
        <v>7</v>
      </c>
      <c r="G6" s="70">
        <v>7</v>
      </c>
      <c r="H6" s="72"/>
      <c r="I6" s="73"/>
      <c r="J6" s="73"/>
      <c r="K6" s="74"/>
    </row>
    <row r="7" spans="1:26" ht="13" x14ac:dyDescent="0.3">
      <c r="A7" s="1" t="s">
        <v>40</v>
      </c>
      <c r="B7" s="71">
        <v>0</v>
      </c>
      <c r="C7" s="71">
        <v>0</v>
      </c>
      <c r="D7" s="71" t="s">
        <v>9</v>
      </c>
      <c r="E7" s="71" t="s">
        <v>9</v>
      </c>
      <c r="F7" s="69">
        <v>18</v>
      </c>
      <c r="G7" s="71">
        <v>18</v>
      </c>
      <c r="H7" s="71">
        <v>16</v>
      </c>
      <c r="I7" s="70">
        <v>16</v>
      </c>
      <c r="J7" s="70">
        <v>15</v>
      </c>
      <c r="K7" s="70">
        <v>15</v>
      </c>
    </row>
    <row r="8" spans="1:26" ht="13" x14ac:dyDescent="0.3">
      <c r="A8" s="1" t="s">
        <v>39</v>
      </c>
      <c r="B8" s="71"/>
      <c r="C8" s="71"/>
      <c r="D8" s="71"/>
      <c r="E8" s="71"/>
      <c r="F8" s="69">
        <v>12</v>
      </c>
      <c r="G8" s="71">
        <v>12</v>
      </c>
      <c r="H8" s="71">
        <v>11</v>
      </c>
      <c r="I8" s="71">
        <v>11</v>
      </c>
      <c r="J8" s="72"/>
      <c r="K8" s="74"/>
    </row>
    <row r="9" spans="1:26" ht="13" x14ac:dyDescent="0.3">
      <c r="A9" s="1" t="s">
        <v>41</v>
      </c>
      <c r="B9" s="71">
        <v>0</v>
      </c>
      <c r="C9" s="71">
        <v>0</v>
      </c>
      <c r="D9" s="71" t="s">
        <v>9</v>
      </c>
      <c r="E9" s="71" t="s">
        <v>9</v>
      </c>
      <c r="F9" s="71" t="s">
        <v>9</v>
      </c>
      <c r="G9" s="71" t="s">
        <v>9</v>
      </c>
      <c r="H9" s="69">
        <v>20</v>
      </c>
      <c r="I9" s="70">
        <v>20</v>
      </c>
      <c r="J9" s="70">
        <v>18</v>
      </c>
      <c r="K9" s="71">
        <v>18</v>
      </c>
    </row>
    <row r="10" spans="1:26" ht="13" x14ac:dyDescent="0.3">
      <c r="A10" s="1" t="s">
        <v>42</v>
      </c>
      <c r="B10" s="71"/>
      <c r="C10" s="71"/>
      <c r="D10" s="71"/>
      <c r="E10" s="71"/>
      <c r="F10" s="71"/>
      <c r="G10" s="71"/>
      <c r="H10" s="69">
        <v>16</v>
      </c>
      <c r="I10" s="70">
        <v>16</v>
      </c>
      <c r="J10" s="71">
        <v>14</v>
      </c>
      <c r="K10" s="71">
        <v>14</v>
      </c>
    </row>
    <row r="11" spans="1:26" ht="13" x14ac:dyDescent="0.3">
      <c r="A11" s="1" t="s">
        <v>43</v>
      </c>
      <c r="B11" s="71"/>
      <c r="C11" s="71"/>
      <c r="D11" s="71"/>
      <c r="E11" s="71"/>
      <c r="F11" s="71"/>
      <c r="G11" s="71"/>
      <c r="H11" s="71"/>
      <c r="I11" s="71"/>
      <c r="J11" s="69">
        <v>20</v>
      </c>
      <c r="K11" s="71">
        <v>20</v>
      </c>
    </row>
    <row r="12" spans="1:26" ht="13" x14ac:dyDescent="0.3">
      <c r="A12" s="1" t="s">
        <v>44</v>
      </c>
      <c r="B12" s="71"/>
      <c r="C12" s="71"/>
      <c r="D12" s="71"/>
      <c r="E12" s="71"/>
      <c r="F12" s="71"/>
      <c r="G12" s="71"/>
      <c r="H12" s="71"/>
      <c r="I12" s="71"/>
      <c r="J12" s="69">
        <v>16</v>
      </c>
      <c r="K12" s="71">
        <v>16</v>
      </c>
      <c r="R12" t="s">
        <v>32</v>
      </c>
    </row>
    <row r="13" spans="1:26" ht="13.5" thickBot="1" x14ac:dyDescent="0.35">
      <c r="A13" s="13" t="s">
        <v>45</v>
      </c>
      <c r="B13" s="75">
        <v>15</v>
      </c>
      <c r="C13" s="75">
        <v>15</v>
      </c>
      <c r="D13" s="75">
        <v>35</v>
      </c>
      <c r="E13" s="75">
        <v>35</v>
      </c>
      <c r="F13" s="75">
        <v>56</v>
      </c>
      <c r="G13" s="75">
        <v>56</v>
      </c>
      <c r="H13" s="75">
        <v>81</v>
      </c>
      <c r="I13" s="75">
        <v>81</v>
      </c>
      <c r="J13" s="75">
        <v>93</v>
      </c>
      <c r="K13" s="75">
        <v>93</v>
      </c>
    </row>
    <row r="14" spans="1:26" ht="13.5" thickTop="1" x14ac:dyDescent="0.3">
      <c r="A14" s="1"/>
      <c r="B14" s="54"/>
      <c r="C14" s="54"/>
      <c r="D14" s="54"/>
      <c r="E14" s="54"/>
      <c r="F14" s="54"/>
      <c r="G14" s="54"/>
      <c r="H14" s="54"/>
      <c r="I14" s="54"/>
      <c r="J14" s="54"/>
      <c r="K14" s="54"/>
      <c r="P14" s="1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3" x14ac:dyDescent="0.3">
      <c r="A15" s="1" t="s">
        <v>32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Q15" t="s">
        <v>32</v>
      </c>
    </row>
    <row r="16" spans="1:26" ht="13" x14ac:dyDescent="0.3">
      <c r="A16" s="7" t="s">
        <v>54</v>
      </c>
      <c r="C16" s="54"/>
      <c r="D16" s="54" t="s">
        <v>32</v>
      </c>
      <c r="E16" s="54"/>
      <c r="F16" s="54"/>
      <c r="G16" s="54"/>
      <c r="H16" s="54"/>
      <c r="I16" s="54"/>
      <c r="J16" s="54"/>
      <c r="K16" s="54"/>
    </row>
    <row r="17" spans="1:26" ht="13" x14ac:dyDescent="0.3">
      <c r="A17" t="s">
        <v>33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26" x14ac:dyDescent="0.25">
      <c r="A18" s="3" t="s">
        <v>0</v>
      </c>
      <c r="B18" s="4">
        <v>527</v>
      </c>
    </row>
    <row r="19" spans="1:26" x14ac:dyDescent="0.25">
      <c r="A19" s="2" t="s">
        <v>18</v>
      </c>
      <c r="B19" s="4">
        <v>343</v>
      </c>
      <c r="C19" s="11"/>
    </row>
    <row r="21" spans="1:26" x14ac:dyDescent="0.25">
      <c r="A21" s="97" t="s">
        <v>53</v>
      </c>
      <c r="B21" s="97"/>
      <c r="C21" s="97"/>
      <c r="D21" s="97"/>
      <c r="E21" s="97"/>
      <c r="F21" s="97"/>
      <c r="G21" s="97"/>
    </row>
    <row r="22" spans="1:26" x14ac:dyDescent="0.25">
      <c r="A22" s="97"/>
      <c r="B22" s="97"/>
      <c r="C22" s="97"/>
      <c r="D22" s="97"/>
      <c r="E22" s="97"/>
      <c r="F22" s="97"/>
      <c r="G22" s="97"/>
    </row>
    <row r="23" spans="1:26" ht="13" x14ac:dyDescent="0.3">
      <c r="C23" s="2"/>
      <c r="D23" s="10"/>
      <c r="P23" s="2"/>
      <c r="Q23" s="4"/>
      <c r="V23" s="96"/>
      <c r="W23" s="96"/>
      <c r="X23" s="96"/>
      <c r="Y23" s="96"/>
      <c r="Z23" s="96"/>
    </row>
    <row r="24" spans="1:26" ht="15" thickBot="1" x14ac:dyDescent="0.4">
      <c r="A24" s="1" t="s">
        <v>55</v>
      </c>
      <c r="C24" s="2"/>
      <c r="V24" s="58"/>
      <c r="W24" s="58"/>
      <c r="X24" s="58"/>
      <c r="Y24" s="58"/>
      <c r="Z24" s="58"/>
    </row>
    <row r="25" spans="1:26" ht="14.5" x14ac:dyDescent="0.35">
      <c r="A25" s="24"/>
      <c r="B25" s="25" t="s">
        <v>10</v>
      </c>
      <c r="C25" s="26" t="s">
        <v>11</v>
      </c>
      <c r="D25" s="19" t="s">
        <v>2</v>
      </c>
    </row>
    <row r="26" spans="1:26" x14ac:dyDescent="0.25">
      <c r="A26" s="27" t="s">
        <v>12</v>
      </c>
      <c r="B26" s="15">
        <f>SUM(B27:B28)</f>
        <v>14</v>
      </c>
      <c r="C26" s="28">
        <f>SUM(C27:C28)</f>
        <v>15</v>
      </c>
      <c r="D26" s="20">
        <f t="shared" ref="D26:D37" si="0">B26+C26</f>
        <v>29</v>
      </c>
    </row>
    <row r="27" spans="1:26" x14ac:dyDescent="0.25">
      <c r="A27" s="29" t="s">
        <v>13</v>
      </c>
      <c r="B27" s="17">
        <v>4</v>
      </c>
      <c r="C27" s="30">
        <v>6</v>
      </c>
      <c r="D27" s="21">
        <f t="shared" si="0"/>
        <v>10</v>
      </c>
    </row>
    <row r="28" spans="1:26" x14ac:dyDescent="0.25">
      <c r="A28" s="31" t="s">
        <v>14</v>
      </c>
      <c r="B28" s="16">
        <v>10</v>
      </c>
      <c r="C28" s="32">
        <v>9</v>
      </c>
      <c r="D28" s="22">
        <f t="shared" si="0"/>
        <v>19</v>
      </c>
    </row>
    <row r="29" spans="1:26" x14ac:dyDescent="0.25">
      <c r="A29" s="33" t="s">
        <v>15</v>
      </c>
      <c r="B29" s="18">
        <f>SUM(B30:B31)</f>
        <v>16</v>
      </c>
      <c r="C29" s="34">
        <f>SUM(C30:C31)</f>
        <v>15</v>
      </c>
      <c r="D29" s="23">
        <f t="shared" si="0"/>
        <v>31</v>
      </c>
      <c r="E29" s="12"/>
      <c r="F29" s="12"/>
      <c r="G29" s="12"/>
      <c r="H29" s="12"/>
      <c r="I29" s="12"/>
      <c r="J29" s="12"/>
      <c r="K29" s="12"/>
    </row>
    <row r="30" spans="1:26" x14ac:dyDescent="0.25">
      <c r="A30" s="29" t="s">
        <v>13</v>
      </c>
      <c r="B30" s="17">
        <v>10</v>
      </c>
      <c r="C30" s="30">
        <v>9</v>
      </c>
      <c r="D30" s="21">
        <f t="shared" si="0"/>
        <v>19</v>
      </c>
      <c r="E30" s="12"/>
      <c r="F30" s="12"/>
      <c r="G30" s="12"/>
      <c r="H30" s="12"/>
      <c r="I30" s="12"/>
      <c r="J30" s="12"/>
      <c r="K30" s="12"/>
    </row>
    <row r="31" spans="1:26" x14ac:dyDescent="0.25">
      <c r="A31" s="29" t="s">
        <v>14</v>
      </c>
      <c r="B31" s="17">
        <v>6</v>
      </c>
      <c r="C31" s="30">
        <v>6</v>
      </c>
      <c r="D31" s="21">
        <f t="shared" si="0"/>
        <v>12</v>
      </c>
    </row>
    <row r="32" spans="1:26" x14ac:dyDescent="0.25">
      <c r="A32" s="27" t="s">
        <v>16</v>
      </c>
      <c r="B32" s="15">
        <f>SUM(B33:B34)</f>
        <v>15</v>
      </c>
      <c r="C32" s="28">
        <f>SUM(C33:C34)</f>
        <v>15</v>
      </c>
      <c r="D32" s="20">
        <f t="shared" si="0"/>
        <v>30</v>
      </c>
    </row>
    <row r="33" spans="1:26" ht="13" x14ac:dyDescent="0.3">
      <c r="A33" s="29" t="s">
        <v>13</v>
      </c>
      <c r="B33" s="17">
        <v>9</v>
      </c>
      <c r="C33" s="30">
        <v>9</v>
      </c>
      <c r="D33" s="21">
        <f t="shared" si="0"/>
        <v>18</v>
      </c>
      <c r="V33" s="57"/>
      <c r="W33" s="57"/>
      <c r="X33" s="57"/>
      <c r="Y33" s="57"/>
      <c r="Z33" s="57"/>
    </row>
    <row r="34" spans="1:26" x14ac:dyDescent="0.25">
      <c r="A34" s="31" t="s">
        <v>14</v>
      </c>
      <c r="B34" s="16">
        <v>6</v>
      </c>
      <c r="C34" s="32">
        <v>6</v>
      </c>
      <c r="D34" s="22">
        <f t="shared" si="0"/>
        <v>12</v>
      </c>
    </row>
    <row r="35" spans="1:26" x14ac:dyDescent="0.25">
      <c r="A35" s="33" t="s">
        <v>17</v>
      </c>
      <c r="B35" s="18">
        <f>SUM(B36:B37)</f>
        <v>15</v>
      </c>
      <c r="C35" s="34">
        <f>SUM(C36:C37)</f>
        <v>15</v>
      </c>
      <c r="D35" s="23">
        <f t="shared" si="0"/>
        <v>30</v>
      </c>
    </row>
    <row r="36" spans="1:26" ht="13" x14ac:dyDescent="0.3">
      <c r="A36" s="29" t="s">
        <v>13</v>
      </c>
      <c r="B36" s="17">
        <v>9</v>
      </c>
      <c r="C36" s="30">
        <v>12</v>
      </c>
      <c r="D36" s="21">
        <f t="shared" si="0"/>
        <v>21</v>
      </c>
      <c r="V36" s="57"/>
      <c r="W36" s="57"/>
      <c r="X36" s="57"/>
      <c r="Y36" s="57"/>
      <c r="Z36" s="57"/>
    </row>
    <row r="37" spans="1:26" ht="13" thickBot="1" x14ac:dyDescent="0.3">
      <c r="A37" s="35" t="s">
        <v>14</v>
      </c>
      <c r="B37" s="36">
        <v>6</v>
      </c>
      <c r="C37" s="37">
        <v>3</v>
      </c>
      <c r="D37" s="38">
        <f t="shared" si="0"/>
        <v>9</v>
      </c>
    </row>
    <row r="38" spans="1:26" ht="13.5" thickTop="1" x14ac:dyDescent="0.3">
      <c r="A38" s="39" t="s">
        <v>20</v>
      </c>
      <c r="B38" s="40">
        <f>B27+B30+B33+B36</f>
        <v>32</v>
      </c>
      <c r="C38" s="41">
        <f>C27+C30+C33+C36</f>
        <v>36</v>
      </c>
      <c r="D38" s="42">
        <f>SUM(B27:C27,B30:C30,B33:C33,B36:C36)</f>
        <v>68</v>
      </c>
    </row>
    <row r="39" spans="1:26" ht="13.5" thickBot="1" x14ac:dyDescent="0.35">
      <c r="A39" s="43" t="s">
        <v>21</v>
      </c>
      <c r="B39" s="44">
        <f>B28+B31+B34+B37</f>
        <v>28</v>
      </c>
      <c r="C39" s="45">
        <f>C28+C31+C34+C37</f>
        <v>24</v>
      </c>
      <c r="D39" s="46">
        <f>SUM(B28:C28,B31:C31,B34:C34,B37:C37)</f>
        <v>52</v>
      </c>
    </row>
    <row r="41" spans="1:26" ht="13" x14ac:dyDescent="0.3">
      <c r="A41" s="1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26" ht="13" x14ac:dyDescent="0.3">
      <c r="A42" s="55" t="s">
        <v>49</v>
      </c>
      <c r="B42" s="93" t="s">
        <v>3</v>
      </c>
      <c r="C42" s="93"/>
      <c r="D42" s="93" t="s">
        <v>4</v>
      </c>
      <c r="E42" s="93"/>
      <c r="F42" s="93" t="s">
        <v>23</v>
      </c>
      <c r="G42" s="93"/>
      <c r="H42" s="93" t="s">
        <v>24</v>
      </c>
      <c r="I42" s="93"/>
      <c r="J42" s="93" t="s">
        <v>29</v>
      </c>
      <c r="K42" s="93"/>
    </row>
    <row r="43" spans="1:26" ht="13" x14ac:dyDescent="0.3">
      <c r="A43" s="1"/>
      <c r="B43" s="14" t="s">
        <v>5</v>
      </c>
      <c r="C43" s="14" t="s">
        <v>6</v>
      </c>
      <c r="D43" s="14" t="s">
        <v>7</v>
      </c>
      <c r="E43" s="14" t="s">
        <v>8</v>
      </c>
      <c r="F43" s="14" t="s">
        <v>25</v>
      </c>
      <c r="G43" s="14" t="s">
        <v>26</v>
      </c>
      <c r="H43" s="14" t="s">
        <v>27</v>
      </c>
      <c r="I43" s="14" t="s">
        <v>28</v>
      </c>
      <c r="J43" s="14" t="s">
        <v>30</v>
      </c>
      <c r="K43" s="14" t="s">
        <v>31</v>
      </c>
    </row>
    <row r="44" spans="1:26" ht="13" x14ac:dyDescent="0.3">
      <c r="A44" s="1" t="s">
        <v>36</v>
      </c>
      <c r="B44" s="61">
        <f>B3*$B$19*$B$27</f>
        <v>12348</v>
      </c>
      <c r="C44" s="62">
        <f>C3*$B$19*$C$27</f>
        <v>18522</v>
      </c>
      <c r="D44" s="62">
        <f>D3*B19*B30</f>
        <v>27440</v>
      </c>
      <c r="E44" s="62">
        <f>E3*B19*C30</f>
        <v>24696</v>
      </c>
      <c r="F44" s="62">
        <f>F3*B19*B33</f>
        <v>21609</v>
      </c>
      <c r="G44" s="62">
        <f>G3*B19*C33</f>
        <v>21609</v>
      </c>
      <c r="H44" s="62">
        <f>H3*B19*B36</f>
        <v>21609</v>
      </c>
      <c r="I44" s="62">
        <f>I3*B19*C36</f>
        <v>28812</v>
      </c>
      <c r="J44" s="76"/>
      <c r="K44" s="76" t="s">
        <v>32</v>
      </c>
    </row>
    <row r="45" spans="1:26" ht="13" x14ac:dyDescent="0.3">
      <c r="A45" s="1" t="s">
        <v>35</v>
      </c>
      <c r="B45" s="77">
        <f>B4*$B$19*$B33</f>
        <v>18522</v>
      </c>
      <c r="C45" s="62">
        <f>C4*$B$19*C33</f>
        <v>18522</v>
      </c>
      <c r="D45" s="62">
        <f>D4*B19*B36</f>
        <v>15435</v>
      </c>
      <c r="E45" s="62">
        <f>E4*B19*C36</f>
        <v>20580</v>
      </c>
      <c r="F45" s="64"/>
      <c r="G45" s="65"/>
      <c r="H45" s="65"/>
      <c r="I45" s="65"/>
      <c r="J45" s="65"/>
      <c r="K45" s="66"/>
    </row>
    <row r="46" spans="1:26" ht="13" x14ac:dyDescent="0.3">
      <c r="A46" s="1" t="s">
        <v>37</v>
      </c>
      <c r="B46" s="63"/>
      <c r="C46" s="63"/>
      <c r="D46" s="61">
        <f>D5*$B$19*$B$27</f>
        <v>19208</v>
      </c>
      <c r="E46" s="62">
        <f>E5*$B$19*C27</f>
        <v>28812</v>
      </c>
      <c r="F46" s="62">
        <f>F5*$B$19*B30</f>
        <v>41160</v>
      </c>
      <c r="G46" s="62">
        <f>G5*$B$19*C30</f>
        <v>37044</v>
      </c>
      <c r="H46" s="62">
        <f>H5*B19*B33</f>
        <v>33957</v>
      </c>
      <c r="I46" s="62">
        <f>I5*B19*C33</f>
        <v>33957</v>
      </c>
      <c r="J46" s="62">
        <f>J5*B19*B36</f>
        <v>30870</v>
      </c>
      <c r="K46" s="62">
        <f>K5*B19*C36</f>
        <v>41160</v>
      </c>
    </row>
    <row r="47" spans="1:26" ht="13" x14ac:dyDescent="0.3">
      <c r="A47" s="1" t="s">
        <v>38</v>
      </c>
      <c r="B47" s="63"/>
      <c r="C47" s="63"/>
      <c r="D47" s="77">
        <f>D6*$B$19*$B33</f>
        <v>24696</v>
      </c>
      <c r="E47" s="62">
        <f>E6*$B$19*$C33</f>
        <v>24696</v>
      </c>
      <c r="F47" s="62">
        <f>F6*B19*B36</f>
        <v>21609</v>
      </c>
      <c r="G47" s="62">
        <f>G6*B19*C36</f>
        <v>28812</v>
      </c>
      <c r="H47" s="64"/>
      <c r="I47" s="65"/>
      <c r="J47" s="65"/>
      <c r="K47" s="66"/>
    </row>
    <row r="48" spans="1:26" ht="13" x14ac:dyDescent="0.3">
      <c r="A48" s="1" t="s">
        <v>40</v>
      </c>
      <c r="B48" s="63"/>
      <c r="C48" s="63"/>
      <c r="D48" s="63"/>
      <c r="E48" s="63"/>
      <c r="F48" s="61">
        <f>F7*$B$19*$B$27</f>
        <v>24696</v>
      </c>
      <c r="G48" s="62">
        <f>G7*$B$19*$C$27</f>
        <v>37044</v>
      </c>
      <c r="H48" s="63">
        <f>H7*B30*B19</f>
        <v>54880</v>
      </c>
      <c r="I48" s="62">
        <f>I7*B19*C30</f>
        <v>49392</v>
      </c>
      <c r="J48" s="62">
        <f>J7*B33*B19</f>
        <v>46305</v>
      </c>
      <c r="K48" s="62">
        <f>C33*B19*K7</f>
        <v>46305</v>
      </c>
    </row>
    <row r="49" spans="1:11" ht="13" x14ac:dyDescent="0.3">
      <c r="A49" s="1" t="s">
        <v>39</v>
      </c>
      <c r="B49" s="63"/>
      <c r="C49" s="63"/>
      <c r="D49" s="63"/>
      <c r="E49" s="63"/>
      <c r="F49" s="77">
        <f>F8*$B$19*$B33</f>
        <v>37044</v>
      </c>
      <c r="G49" s="62">
        <f>G8*$B$19*$C33</f>
        <v>37044</v>
      </c>
      <c r="H49" s="63">
        <f>H5*B19*B36</f>
        <v>33957</v>
      </c>
      <c r="I49" s="63">
        <f>I8*B19*C36</f>
        <v>45276</v>
      </c>
      <c r="J49" s="64"/>
      <c r="K49" s="66"/>
    </row>
    <row r="50" spans="1:11" ht="13" x14ac:dyDescent="0.3">
      <c r="A50" s="1" t="s">
        <v>41</v>
      </c>
      <c r="B50" s="63"/>
      <c r="C50" s="63"/>
      <c r="D50" s="63"/>
      <c r="E50" s="63"/>
      <c r="F50" s="63"/>
      <c r="G50" s="63"/>
      <c r="H50" s="61">
        <f>H9*B19*B27</f>
        <v>27440</v>
      </c>
      <c r="I50" s="62">
        <f>I9*B19*C27</f>
        <v>41160</v>
      </c>
      <c r="J50" s="63">
        <f>J9*B19*B30</f>
        <v>61740</v>
      </c>
      <c r="K50" s="62">
        <f>B19*K9*C30</f>
        <v>55566</v>
      </c>
    </row>
    <row r="51" spans="1:11" ht="13" x14ac:dyDescent="0.3">
      <c r="A51" s="1" t="s">
        <v>42</v>
      </c>
      <c r="B51" s="63"/>
      <c r="C51" s="63"/>
      <c r="D51" s="63"/>
      <c r="E51" s="63"/>
      <c r="F51" s="63"/>
      <c r="G51" s="63"/>
      <c r="H51" s="77">
        <f>H10*B19*B33</f>
        <v>49392</v>
      </c>
      <c r="I51" s="62">
        <f>I10*B19*C33</f>
        <v>49392</v>
      </c>
      <c r="J51" s="63">
        <f>J10*B19*B36</f>
        <v>43218</v>
      </c>
      <c r="K51" s="63">
        <f>K10*B19*C36</f>
        <v>57624</v>
      </c>
    </row>
    <row r="52" spans="1:11" ht="13" x14ac:dyDescent="0.3">
      <c r="A52" s="1" t="s">
        <v>43</v>
      </c>
      <c r="B52" s="63"/>
      <c r="C52" s="63"/>
      <c r="D52" s="63"/>
      <c r="E52" s="63"/>
      <c r="F52" s="63"/>
      <c r="G52" s="63"/>
      <c r="H52" s="63"/>
      <c r="I52" s="63"/>
      <c r="J52" s="61">
        <f>J11*B19*B27</f>
        <v>27440</v>
      </c>
      <c r="K52" s="61">
        <f>K11*B19*C27</f>
        <v>41160</v>
      </c>
    </row>
    <row r="53" spans="1:11" ht="13" x14ac:dyDescent="0.3">
      <c r="A53" s="1" t="s">
        <v>44</v>
      </c>
      <c r="B53" s="63"/>
      <c r="C53" s="63"/>
      <c r="D53" s="63"/>
      <c r="E53" s="63"/>
      <c r="F53" s="63"/>
      <c r="G53" s="63"/>
      <c r="H53" s="63"/>
      <c r="I53" s="63"/>
      <c r="J53" s="77">
        <f>J12*B33*B19</f>
        <v>49392</v>
      </c>
      <c r="K53" s="77">
        <f>K12*C33*B19</f>
        <v>49392</v>
      </c>
    </row>
    <row r="54" spans="1:11" ht="13.5" thickBot="1" x14ac:dyDescent="0.35">
      <c r="A54" s="13" t="s">
        <v>47</v>
      </c>
      <c r="B54" s="67">
        <f>SUM(B44:B53)</f>
        <v>30870</v>
      </c>
      <c r="C54" s="67">
        <f t="shared" ref="C54:K54" si="1">SUM(C44:C53)</f>
        <v>37044</v>
      </c>
      <c r="D54" s="67">
        <f t="shared" si="1"/>
        <v>86779</v>
      </c>
      <c r="E54" s="67">
        <f t="shared" si="1"/>
        <v>98784</v>
      </c>
      <c r="F54" s="67">
        <f t="shared" si="1"/>
        <v>146118</v>
      </c>
      <c r="G54" s="67">
        <f t="shared" si="1"/>
        <v>161553</v>
      </c>
      <c r="H54" s="67">
        <f t="shared" si="1"/>
        <v>221235</v>
      </c>
      <c r="I54" s="67">
        <f t="shared" si="1"/>
        <v>247989</v>
      </c>
      <c r="J54" s="67">
        <f t="shared" si="1"/>
        <v>258965</v>
      </c>
      <c r="K54" s="67">
        <f t="shared" si="1"/>
        <v>291207</v>
      </c>
    </row>
    <row r="55" spans="1:11" ht="14" thickTop="1" thickBot="1" x14ac:dyDescent="0.35">
      <c r="A55" s="1"/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1:11" ht="24" customHeight="1" x14ac:dyDescent="0.35">
      <c r="A56" s="79" t="s">
        <v>48</v>
      </c>
      <c r="B56" s="80"/>
      <c r="C56" s="80"/>
      <c r="D56" s="81"/>
      <c r="K56" s="56" t="s">
        <v>32</v>
      </c>
    </row>
    <row r="57" spans="1:11" x14ac:dyDescent="0.25">
      <c r="A57" s="82"/>
      <c r="B57" s="83" t="s">
        <v>32</v>
      </c>
      <c r="C57" s="83" t="s">
        <v>32</v>
      </c>
      <c r="D57" s="84"/>
    </row>
    <row r="58" spans="1:11" ht="15.5" x14ac:dyDescent="0.35">
      <c r="A58" s="82"/>
      <c r="B58" s="47" t="s">
        <v>3</v>
      </c>
      <c r="C58" s="48">
        <f>C54+B54</f>
        <v>67914</v>
      </c>
      <c r="D58" s="84"/>
    </row>
    <row r="59" spans="1:11" ht="15.5" x14ac:dyDescent="0.35">
      <c r="A59" s="82" t="s">
        <v>32</v>
      </c>
      <c r="B59" s="47" t="s">
        <v>4</v>
      </c>
      <c r="C59" s="48">
        <f>SUM(D54:E54)</f>
        <v>185563</v>
      </c>
      <c r="D59" s="84"/>
    </row>
    <row r="60" spans="1:11" ht="15.5" x14ac:dyDescent="0.35">
      <c r="A60" s="82"/>
      <c r="B60" s="47" t="s">
        <v>23</v>
      </c>
      <c r="C60" s="48">
        <f>SUM(F54:G54)</f>
        <v>307671</v>
      </c>
      <c r="D60" s="84"/>
    </row>
    <row r="61" spans="1:11" ht="15.5" x14ac:dyDescent="0.35">
      <c r="A61" s="82"/>
      <c r="B61" s="47" t="s">
        <v>24</v>
      </c>
      <c r="C61" s="48">
        <f>SUM(H54:I54)</f>
        <v>469224</v>
      </c>
      <c r="D61" s="84"/>
    </row>
    <row r="62" spans="1:11" ht="15.5" x14ac:dyDescent="0.35">
      <c r="A62" s="82"/>
      <c r="B62" s="47" t="s">
        <v>29</v>
      </c>
      <c r="C62" s="48">
        <f>J54+K54</f>
        <v>550172</v>
      </c>
      <c r="D62" s="84"/>
    </row>
    <row r="63" spans="1:11" ht="15.5" x14ac:dyDescent="0.35">
      <c r="A63" s="82"/>
      <c r="B63" s="49" t="s">
        <v>1</v>
      </c>
      <c r="C63" s="50">
        <f>SUM(C58:C62)</f>
        <v>1580544</v>
      </c>
      <c r="D63" s="84"/>
    </row>
    <row r="64" spans="1:11" ht="13" thickBot="1" x14ac:dyDescent="0.3">
      <c r="A64" s="85"/>
      <c r="B64" s="86"/>
      <c r="C64" s="86"/>
      <c r="D64" s="87"/>
    </row>
    <row r="66" spans="2:12" ht="13" thickBot="1" x14ac:dyDescent="0.3"/>
    <row r="67" spans="2:12" ht="13" x14ac:dyDescent="0.3">
      <c r="B67" s="90" t="s">
        <v>51</v>
      </c>
      <c r="C67" s="91"/>
      <c r="D67" s="91"/>
      <c r="E67" s="91"/>
      <c r="F67" s="92"/>
      <c r="G67" s="90" t="s">
        <v>52</v>
      </c>
      <c r="H67" s="91"/>
      <c r="I67" s="91"/>
      <c r="J67" s="91"/>
      <c r="K67" s="91"/>
      <c r="L67" s="51"/>
    </row>
    <row r="68" spans="2:12" ht="12.75" customHeight="1" x14ac:dyDescent="0.25">
      <c r="B68" s="94" t="s">
        <v>34</v>
      </c>
      <c r="C68" s="95"/>
      <c r="D68" s="95"/>
      <c r="E68" s="4">
        <f>120*B18</f>
        <v>63240</v>
      </c>
      <c r="F68" s="8"/>
      <c r="G68" s="94" t="s">
        <v>50</v>
      </c>
      <c r="H68" s="89"/>
      <c r="I68" s="89"/>
      <c r="J68" s="89"/>
      <c r="K68" s="4">
        <f>60*B18</f>
        <v>31620</v>
      </c>
      <c r="L68" s="8"/>
    </row>
    <row r="69" spans="2:12" ht="38.25" customHeight="1" x14ac:dyDescent="0.25">
      <c r="B69" s="88" t="s">
        <v>19</v>
      </c>
      <c r="C69" s="89"/>
      <c r="D69" s="89"/>
      <c r="E69" s="5">
        <f>(120*(B18-B19))+(D39*B19)</f>
        <v>39916</v>
      </c>
      <c r="F69" s="8"/>
      <c r="G69" s="88" t="s">
        <v>19</v>
      </c>
      <c r="H69" s="89"/>
      <c r="I69" s="89"/>
      <c r="J69" s="89"/>
      <c r="K69" s="5">
        <f>K68-K70</f>
        <v>18243</v>
      </c>
      <c r="L69" s="8"/>
    </row>
    <row r="70" spans="2:12" ht="51.75" customHeight="1" thickBot="1" x14ac:dyDescent="0.3">
      <c r="B70" s="88" t="s">
        <v>22</v>
      </c>
      <c r="C70" s="89"/>
      <c r="D70" s="89"/>
      <c r="E70" s="6">
        <f>E68-E69</f>
        <v>23324</v>
      </c>
      <c r="F70" s="8"/>
      <c r="G70" s="88" t="s">
        <v>22</v>
      </c>
      <c r="H70" s="89"/>
      <c r="I70" s="89"/>
      <c r="J70" s="89"/>
      <c r="K70" s="6">
        <f>343*(18+21)</f>
        <v>13377</v>
      </c>
      <c r="L70" s="8"/>
    </row>
    <row r="71" spans="2:12" ht="13" thickTop="1" x14ac:dyDescent="0.25">
      <c r="B71" s="29"/>
      <c r="F71" s="8"/>
      <c r="G71" s="29"/>
      <c r="L71" s="8"/>
    </row>
    <row r="72" spans="2:12" ht="13" thickBot="1" x14ac:dyDescent="0.3">
      <c r="B72" s="52"/>
      <c r="C72" s="53"/>
      <c r="D72" s="60" t="str">
        <f>CONCATENATE("Average COB revenue per semester = $", E70/8)</f>
        <v>Average COB revenue per semester = $2915.5</v>
      </c>
      <c r="E72" s="60" t="str">
        <f>CONCATENATE("Average per year = $", E70/4)</f>
        <v>Average per year = $5831</v>
      </c>
      <c r="F72" s="9"/>
      <c r="G72" s="59" t="str">
        <f>CONCATENATE("Average COB revenue per semester = $", K70/4)</f>
        <v>Average COB revenue per semester = $3344.25</v>
      </c>
      <c r="H72" s="60"/>
      <c r="I72" s="53"/>
      <c r="J72" s="60" t="str">
        <f>CONCATENATE("Average per year = $", K70/2)</f>
        <v>Average per year = $6688.5</v>
      </c>
      <c r="K72" s="53"/>
      <c r="L72" s="9"/>
    </row>
  </sheetData>
  <mergeCells count="20">
    <mergeCell ref="V23:Z23"/>
    <mergeCell ref="A21:G22"/>
    <mergeCell ref="B1:C1"/>
    <mergeCell ref="D1:E1"/>
    <mergeCell ref="F1:G1"/>
    <mergeCell ref="H1:I1"/>
    <mergeCell ref="J1:K1"/>
    <mergeCell ref="B70:D70"/>
    <mergeCell ref="B67:F67"/>
    <mergeCell ref="G67:K67"/>
    <mergeCell ref="B42:C42"/>
    <mergeCell ref="D42:E42"/>
    <mergeCell ref="F42:G42"/>
    <mergeCell ref="H42:I42"/>
    <mergeCell ref="J42:K42"/>
    <mergeCell ref="B68:D68"/>
    <mergeCell ref="G70:J70"/>
    <mergeCell ref="B69:D69"/>
    <mergeCell ref="G68:J68"/>
    <mergeCell ref="G69:J6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911EEDBEE08438E1D809EDDB2979F" ma:contentTypeVersion="12" ma:contentTypeDescription="Create a new document." ma:contentTypeScope="" ma:versionID="cbbb4da011610ef125c2df243aef48c4">
  <xsd:schema xmlns:xsd="http://www.w3.org/2001/XMLSchema" xmlns:xs="http://www.w3.org/2001/XMLSchema" xmlns:p="http://schemas.microsoft.com/office/2006/metadata/properties" xmlns:ns3="0603ef57-b30a-465d-bdcb-4c723809be80" xmlns:ns4="3f397ace-36a0-4fad-b81f-fb5f3b81c7c4" targetNamespace="http://schemas.microsoft.com/office/2006/metadata/properties" ma:root="true" ma:fieldsID="c57c25c8177acdb08b98f3986310c489" ns3:_="" ns4:_="">
    <xsd:import namespace="0603ef57-b30a-465d-bdcb-4c723809be80"/>
    <xsd:import namespace="3f397ace-36a0-4fad-b81f-fb5f3b81c7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3ef57-b30a-465d-bdcb-4c723809b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97ace-36a0-4fad-b81f-fb5f3b81c7c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0E50B8-AFAE-4CAF-B113-8A930BE7AF80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0603ef57-b30a-465d-bdcb-4c723809be80"/>
    <ds:schemaRef ds:uri="http://www.w3.org/XML/1998/namespace"/>
    <ds:schemaRef ds:uri="http://purl.org/dc/elements/1.1/"/>
    <ds:schemaRef ds:uri="http://schemas.microsoft.com/office/infopath/2007/PartnerControls"/>
    <ds:schemaRef ds:uri="3f397ace-36a0-4fad-b81f-fb5f3b81c7c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CDD06D-9E9D-438B-A022-C727E6BE7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3ef57-b30a-465d-bdcb-4c723809be80"/>
    <ds:schemaRef ds:uri="3f397ace-36a0-4fad-b81f-fb5f3b81c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4FAB90-81C1-42B2-B9EC-D07A1B080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Armstrong,William Wright</dc:creator>
  <cp:lastModifiedBy>Koleba, Jeffrey</cp:lastModifiedBy>
  <cp:lastPrinted>2021-05-21T19:11:04Z</cp:lastPrinted>
  <dcterms:created xsi:type="dcterms:W3CDTF">2021-05-20T19:18:00Z</dcterms:created>
  <dcterms:modified xsi:type="dcterms:W3CDTF">2025-09-26T20:50:11Z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0x010100DAB911EEDBEE08438E1D809EDDB2979F</vt:lpwstr>
  </property>
</Properties>
</file>