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Documents/FACULTY SENATE/FACULTY SENATE/APC/2022/DOCUMENTS/JULY/"/>
    </mc:Choice>
  </mc:AlternateContent>
  <xr:revisionPtr revIDLastSave="0" documentId="8_{0DE1650E-4AA9-4BA1-ADB0-A98F4402D1E2}" xr6:coauthVersionLast="47" xr6:coauthVersionMax="47" xr10:uidLastSave="{00000000-0000-0000-0000-000000000000}"/>
  <bookViews>
    <workbookView xWindow="-108" yWindow="-108" windowWidth="23256" windowHeight="12576" xr2:uid="{00000000-000D-0000-FFFF-FFFF00000000}"/>
  </bookViews>
  <sheets>
    <sheet name="FundingSources" sheetId="6" r:id="rId1"/>
    <sheet name="Expenses" sheetId="7" r:id="rId2"/>
    <sheet name="FundingSourceExpenses-Combined" sheetId="3" r:id="rId3"/>
    <sheet name="enrollment" sheetId="8" r:id="rId4"/>
    <sheet name="personnel" sheetId="9" r:id="rId5"/>
  </sheets>
  <definedNames>
    <definedName name="_xlnm.Print_Area" localSheetId="1">Expenses!$A$1:$G$103</definedName>
    <definedName name="_xlnm.Print_Area" localSheetId="0">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7" l="1"/>
  <c r="G6" i="9"/>
  <c r="E5" i="9"/>
  <c r="F5" i="9" s="1"/>
  <c r="G5" i="9" s="1"/>
  <c r="E4" i="9"/>
  <c r="F4" i="9" s="1"/>
  <c r="E3" i="9"/>
  <c r="F3" i="9" s="1"/>
  <c r="G3" i="9" s="1"/>
  <c r="C7" i="7" s="1"/>
  <c r="D7" i="7" s="1"/>
  <c r="E26" i="6"/>
  <c r="C26" i="6"/>
  <c r="B17" i="8"/>
  <c r="C15" i="8"/>
  <c r="E15" i="8" s="1"/>
  <c r="K13" i="8"/>
  <c r="K12" i="8"/>
  <c r="K11" i="8"/>
  <c r="K10" i="8"/>
  <c r="K9" i="8"/>
  <c r="K8" i="8"/>
  <c r="K7" i="8"/>
  <c r="K6" i="8"/>
  <c r="K5" i="8"/>
  <c r="K4" i="8"/>
  <c r="G12" i="7"/>
  <c r="F12" i="7"/>
  <c r="E12" i="7"/>
  <c r="D12" i="7"/>
  <c r="L4" i="8" l="1"/>
  <c r="M4" i="8" s="1"/>
  <c r="N4" i="8" s="1"/>
  <c r="E7" i="7"/>
  <c r="F7" i="7" s="1"/>
  <c r="G7" i="7" s="1"/>
  <c r="G4" i="9"/>
  <c r="C47" i="7" s="1"/>
  <c r="E7" i="9"/>
  <c r="F7" i="9"/>
  <c r="G15" i="8"/>
  <c r="E17" i="8"/>
  <c r="L7" i="8" s="1"/>
  <c r="M7" i="8" s="1"/>
  <c r="C17" i="8"/>
  <c r="L5" i="8" s="1"/>
  <c r="M5" i="8" s="1"/>
  <c r="D47" i="7" l="1"/>
  <c r="E47" i="7" s="1"/>
  <c r="F47" i="7" s="1"/>
  <c r="G47" i="7" s="1"/>
  <c r="G7" i="9"/>
  <c r="L8" i="8"/>
  <c r="M8" i="8" s="1"/>
  <c r="N7" i="8" s="1"/>
  <c r="E33" i="6" s="1"/>
  <c r="C33" i="6"/>
  <c r="C38" i="6" s="1"/>
  <c r="I15" i="8"/>
  <c r="G17" i="8"/>
  <c r="L6" i="8"/>
  <c r="M6" i="8" s="1"/>
  <c r="N5" i="8" s="1"/>
  <c r="D33" i="6" s="1"/>
  <c r="D94" i="7" l="1"/>
  <c r="D27" i="6"/>
  <c r="D39" i="6" s="1"/>
  <c r="C27" i="6"/>
  <c r="C39" i="6" s="1"/>
  <c r="C94" i="7"/>
  <c r="D38" i="6"/>
  <c r="L10" i="8"/>
  <c r="M10" i="8" s="1"/>
  <c r="L9" i="8"/>
  <c r="M9" i="8" s="1"/>
  <c r="N9" i="8" s="1"/>
  <c r="F33" i="6" s="1"/>
  <c r="I17" i="8"/>
  <c r="L13" i="8" s="1"/>
  <c r="M13" i="8" s="1"/>
  <c r="N13" i="8" s="1"/>
  <c r="D42" i="6"/>
  <c r="E27" i="6" l="1"/>
  <c r="E39" i="6" s="1"/>
  <c r="E94" i="7"/>
  <c r="D5" i="3"/>
  <c r="D100" i="7"/>
  <c r="D53" i="7" s="1"/>
  <c r="C42" i="6"/>
  <c r="C100" i="7" s="1"/>
  <c r="C53" i="7" s="1"/>
  <c r="L11" i="8"/>
  <c r="M11" i="8" s="1"/>
  <c r="N11" i="8" s="1"/>
  <c r="G33" i="6" s="1"/>
  <c r="L12" i="8"/>
  <c r="M12" i="8" s="1"/>
  <c r="F27" i="6" l="1"/>
  <c r="F39" i="6" s="1"/>
  <c r="F94" i="7"/>
  <c r="C93" i="7"/>
  <c r="C97" i="7"/>
  <c r="C7" i="3" s="1"/>
  <c r="C5" i="3"/>
  <c r="D97" i="7"/>
  <c r="D7" i="3" s="1"/>
  <c r="D8" i="3" s="1"/>
  <c r="D93" i="7"/>
  <c r="E38" i="6"/>
  <c r="E42" i="6"/>
  <c r="E100" i="7" s="1"/>
  <c r="E53" i="7" s="1"/>
  <c r="C8" i="3" l="1"/>
  <c r="G94" i="7"/>
  <c r="G27" i="6"/>
  <c r="G39" i="6" s="1"/>
  <c r="E93" i="7"/>
  <c r="E97" i="7"/>
  <c r="G38" i="6"/>
  <c r="E5" i="3"/>
  <c r="F38" i="6"/>
  <c r="F42" i="6"/>
  <c r="G42" i="6" l="1"/>
  <c r="G5" i="3" s="1"/>
  <c r="G100" i="7"/>
  <c r="G53" i="7" s="1"/>
  <c r="E7" i="3"/>
  <c r="E8" i="3" s="1"/>
  <c r="F5" i="3"/>
  <c r="F100" i="7"/>
  <c r="F53" i="7" s="1"/>
  <c r="B46" i="6"/>
  <c r="G93" i="7" l="1"/>
  <c r="G97" i="7"/>
  <c r="G7" i="3" s="1"/>
  <c r="G8" i="3" s="1"/>
  <c r="F93" i="7"/>
  <c r="F97" i="7"/>
  <c r="F7" i="3" l="1"/>
  <c r="F8" i="3" s="1"/>
  <c r="B102" i="7"/>
</calcChain>
</file>

<file path=xl/sharedStrings.xml><?xml version="1.0" encoding="utf-8"?>
<sst xmlns="http://schemas.openxmlformats.org/spreadsheetml/2006/main" count="275" uniqueCount="127">
  <si>
    <t>Total Resources Available from Federal Sources</t>
  </si>
  <si>
    <t>Total Resources Available from Other Non-State Sources</t>
  </si>
  <si>
    <t>State Resources</t>
  </si>
  <si>
    <t>Internal Allocation</t>
  </si>
  <si>
    <t>Internal Reallocation</t>
  </si>
  <si>
    <t>Student Tuition</t>
  </si>
  <si>
    <t>Executive, Administrative, Managerial</t>
  </si>
  <si>
    <t>Other Professional</t>
  </si>
  <si>
    <t>Faculty</t>
  </si>
  <si>
    <t>Graduate Assistants</t>
  </si>
  <si>
    <t>Student Employees</t>
  </si>
  <si>
    <t>Equipment and Instructional Materials</t>
  </si>
  <si>
    <t>Library</t>
  </si>
  <si>
    <t>Contractual Services</t>
  </si>
  <si>
    <t>Academic and/or Student Support Services</t>
  </si>
  <si>
    <t>Other Support Services</t>
  </si>
  <si>
    <t>Faculty Development</t>
  </si>
  <si>
    <t>Assessment</t>
  </si>
  <si>
    <t>Other</t>
  </si>
  <si>
    <t>Narrative Explanation/Justification:</t>
  </si>
  <si>
    <t xml:space="preserve">Funding Sources, by year of program: </t>
  </si>
  <si>
    <t xml:space="preserve">A. </t>
  </si>
  <si>
    <t>~ New</t>
  </si>
  <si>
    <t>~ Existing</t>
  </si>
  <si>
    <r>
      <t xml:space="preserve">Narrative Explanation/Justification: </t>
    </r>
    <r>
      <rPr>
        <i/>
        <sz val="12"/>
        <rFont val="Times New Roman"/>
        <family val="1"/>
      </rPr>
      <t>Describe the impact of this program on enrollment, tuition, and fees.</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</si>
  <si>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</si>
  <si>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</si>
  <si>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</si>
  <si>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</si>
  <si>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</si>
  <si>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</si>
  <si>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</si>
  <si>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</si>
  <si>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</si>
  <si>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</si>
  <si>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</si>
  <si>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</si>
  <si>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</si>
  <si>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</si>
  <si>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</si>
  <si>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</si>
  <si>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</si>
  <si>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</si>
  <si>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</si>
  <si>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</si>
  <si>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</si>
  <si>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</si>
  <si>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</si>
  <si>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</si>
  <si>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</si>
  <si>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</si>
  <si>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</si>
  <si>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</si>
  <si>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</si>
  <si>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</si>
  <si>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</si>
  <si>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</si>
  <si>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</si>
  <si>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</si>
  <si>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</si>
  <si>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</si>
  <si>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</si>
  <si>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</si>
  <si>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</si>
  <si>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</si>
  <si>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</si>
  <si>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</si>
  <si>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</si>
  <si>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</si>
  <si>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</si>
  <si>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</si>
  <si>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Not applicable.</t>
  </si>
  <si>
    <t>Not applicable</t>
  </si>
  <si>
    <t>cohort 1</t>
  </si>
  <si>
    <t>cohort 2</t>
  </si>
  <si>
    <t>cohort 3</t>
  </si>
  <si>
    <t>cohort 4</t>
  </si>
  <si>
    <t>cohort 5</t>
  </si>
  <si>
    <t>cohort 6</t>
  </si>
  <si>
    <t>cohort 7</t>
  </si>
  <si>
    <t>cohort 8</t>
  </si>
  <si>
    <t>cohort 9</t>
  </si>
  <si>
    <t>Spr 23</t>
  </si>
  <si>
    <t>Fall 23</t>
  </si>
  <si>
    <t>Spr 24</t>
  </si>
  <si>
    <t>Fall 24</t>
  </si>
  <si>
    <t>Spr 25</t>
  </si>
  <si>
    <t>Fall 25</t>
  </si>
  <si>
    <t>Spr 26</t>
  </si>
  <si>
    <t>Fall 26</t>
  </si>
  <si>
    <t>Spr 27</t>
  </si>
  <si>
    <t>Fall 27</t>
  </si>
  <si>
    <t>FY23</t>
  </si>
  <si>
    <t>FY24</t>
  </si>
  <si>
    <t>FY25</t>
  </si>
  <si>
    <t>FY26</t>
  </si>
  <si>
    <t>FY27</t>
  </si>
  <si>
    <t>per CH</t>
  </si>
  <si>
    <t>CH</t>
  </si>
  <si>
    <t>subtotal</t>
  </si>
  <si>
    <t>escalation</t>
  </si>
  <si>
    <t>The above represents the tuition that would be returned to SPHIS under the current budget model based on erollment estimates.</t>
  </si>
  <si>
    <t>Total Enrolled</t>
  </si>
  <si>
    <t>Cohort enrollment based upon Fall and Spring matriculation and two semesters to complete certificate.</t>
  </si>
  <si>
    <t>Gross revenue</t>
  </si>
  <si>
    <t>~ Existing = Certificate Program Director expense</t>
  </si>
  <si>
    <t>~ New = 4 Part-time lecturers @$5,000/course plus fringe benefits</t>
  </si>
  <si>
    <t>~ New: Marketing</t>
  </si>
  <si>
    <t>FY Revenue to Unit</t>
  </si>
  <si>
    <t>Net Revenue to Unit
(75% of gross)</t>
  </si>
  <si>
    <t>partial FY</t>
  </si>
  <si>
    <t>escalation of existing personnel lines</t>
  </si>
  <si>
    <t>Personnel</t>
  </si>
  <si>
    <t>Base</t>
  </si>
  <si>
    <t>Appt</t>
  </si>
  <si>
    <t>Effort</t>
  </si>
  <si>
    <t>Salary</t>
  </si>
  <si>
    <t>Fringe</t>
  </si>
  <si>
    <t>Subtotal, Personnel</t>
  </si>
  <si>
    <t>Guinn,Brian Eugene</t>
  </si>
  <si>
    <t>Jain,Deepti</t>
  </si>
  <si>
    <t>Kempf,Brittney</t>
  </si>
  <si>
    <t>Marketing expenses to launch and maintain program ($8,000 in FY23, $6,000 in FY24, $2,000 thereafter)
Contingency (see row 100)</t>
  </si>
  <si>
    <t>contingency (percentage of projected funding)</t>
  </si>
  <si>
    <t xml:space="preserve">Partial funding (10%) for currently filled coordinator of admissions and admissions counselor positions.
</t>
  </si>
  <si>
    <t xml:space="preserve">Executive, Administrative, Managerial: Five percent effort is included for the Certificate program director. 
Faculty: Two courses will be taught per semester in an online format. Part-time lecturers will be hired to teach these sections, according to the standard scale used by the School of Pubic Health and Information Sciences. (FY23 includes Spring semester only.)
</t>
  </si>
  <si>
    <t>Internal Allocation: Support for part time lecturers; Internal Reallocation: Support for Certificate program director, coordinator of admissions and admissions counselor.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</si>
</sst>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s>
  <fonts count="57" x14ac:knownFonts="1">
    <font>
      <sz val="10"/>
      <name val="Arial"/>
    </font>
    <font>
      <sz val="12"/>
      <color theme="1"/>
      <name val="Calibri"/>
      <family val="2"/>
      <scheme val="minor"/>
    </font>
    <font>
      <sz val="12"/>
      <color theme="1"/>
      <name val="Calibri"/>
      <family val="2"/>
      <scheme val="minor"/>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sz val="12"/>
      <name val="Calibri"/>
      <family val="2"/>
    </font>
    <font>
      <b/>
      <sz val="20"/>
      <name val="Times New Roman"/>
      <family val="1"/>
    </font>
    <font>
      <sz val="10"/>
      <name val="Times New Roman"/>
      <family val="1"/>
    </font>
    <font>
      <sz val="12"/>
      <name val="Arial"/>
      <family val="2"/>
    </font>
    <font>
      <i/>
      <sz val="12"/>
      <name val="Times New Roman"/>
      <family val="1"/>
    </font>
    <font>
      <sz val="9"/>
      <name val="Times New Roman"/>
      <family val="1"/>
    </font>
    <font>
      <sz val="10.5"/>
      <name val="Times New Roman"/>
      <family val="1"/>
    </font>
    <font>
      <b/>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i/>
      <u/>
      <sz val="12"/>
      <name val="Times New Roman"/>
      <family val="1"/>
    </font>
    <font>
      <sz val="11"/>
      <name val="Times New Roman"/>
      <family val="1"/>
    </font>
    <font>
      <b/>
      <sz val="10"/>
      <name val="Arial"/>
      <family val="2"/>
    </font>
    <font>
      <b/>
      <sz val="12"/>
      <color theme="1"/>
      <name val="Calibri"/>
      <family val="2"/>
      <scheme val="minor"/>
    </font>
    <font>
      <sz val="12"/>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50">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dashDotDot">
        <color indexed="64"/>
      </top>
      <bottom style="thin">
        <color indexed="64"/>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s>
  <cellStyleXfs count="8">
    <xf numFmtId="0" fontId="0" fillId="0" borderId="0"/>
    <xf numFmtId="43" fontId="3" fillId="0" borderId="0" applyFont="0" applyFill="0" applyBorder="0" applyAlignment="0" applyProtection="0"/>
    <xf numFmtId="43" fontId="8" fillId="0" borderId="0" applyFont="0" applyFill="0" applyBorder="0" applyAlignment="0" applyProtection="0"/>
    <xf numFmtId="44" fontId="3" fillId="0" borderId="0" applyFont="0" applyFill="0" applyBorder="0" applyAlignment="0" applyProtection="0"/>
    <xf numFmtId="44" fontId="8" fillId="0" borderId="0" applyFont="0" applyFill="0" applyBorder="0" applyAlignment="0" applyProtection="0"/>
    <xf numFmtId="0" fontId="4" fillId="0" borderId="0" applyNumberFormat="0" applyFill="0" applyBorder="0" applyAlignment="0" applyProtection="0">
      <alignment vertical="top"/>
      <protection locked="0"/>
    </xf>
    <xf numFmtId="0" fontId="8" fillId="0" borderId="0"/>
    <xf numFmtId="0" fontId="2" fillId="0" borderId="0"/>
  </cellStyleXfs>
  <cellXfs count="226">
    <xf numFmtId="0" fontId="0" fillId="0" borderId="0" xfId="0"/>
    <xf numFmtId="0" fontId="0" fillId="0" borderId="0" xfId="0" applyBorder="1"/>
    <xf numFmtId="0" fontId="0" fillId="0" borderId="1" xfId="0" applyBorder="1"/>
    <xf numFmtId="0" fontId="0" fillId="0" borderId="2" xfId="0" applyBorder="1"/>
    <xf numFmtId="0" fontId="0" fillId="0" borderId="3" xfId="0" applyBorder="1"/>
    <xf numFmtId="0" fontId="20" fillId="0" borderId="0" xfId="6" applyFont="1" applyAlignment="1">
      <alignment wrapText="1"/>
    </xf>
    <xf numFmtId="0" fontId="20" fillId="0" borderId="0" xfId="6" applyFont="1" applyBorder="1" applyAlignment="1">
      <alignment wrapText="1"/>
    </xf>
    <xf numFmtId="0" fontId="6" fillId="3" borderId="0" xfId="6" applyFont="1" applyFill="1" applyAlignment="1">
      <alignment horizontal="center" vertical="center"/>
    </xf>
    <xf numFmtId="0" fontId="7" fillId="3" borderId="0" xfId="6" applyFont="1" applyFill="1" applyAlignment="1">
      <alignment horizontal="justify" vertical="center"/>
    </xf>
    <xf numFmtId="0" fontId="11" fillId="3" borderId="0" xfId="6" applyFont="1" applyFill="1" applyAlignment="1">
      <alignment vertical="center"/>
    </xf>
    <xf numFmtId="0" fontId="8" fillId="0" borderId="0" xfId="6"/>
    <xf numFmtId="0" fontId="8" fillId="0" borderId="0" xfId="6" applyBorder="1"/>
    <xf numFmtId="0" fontId="17" fillId="0" borderId="0" xfId="6" applyFont="1" applyAlignment="1">
      <alignment vertical="top"/>
    </xf>
    <xf numFmtId="0" fontId="17" fillId="0" borderId="0" xfId="6" applyFont="1" applyBorder="1" applyAlignment="1">
      <alignment vertical="top"/>
    </xf>
    <xf numFmtId="0" fontId="6" fillId="0" borderId="23" xfId="6" applyFont="1" applyBorder="1" applyAlignment="1" applyProtection="1">
      <alignment horizontal="center" vertical="center"/>
      <protection locked="0"/>
    </xf>
    <xf numFmtId="0" fontId="6" fillId="0" borderId="25" xfId="6" applyFont="1" applyBorder="1" applyAlignment="1" applyProtection="1">
      <alignment horizontal="center" vertical="center"/>
      <protection locked="0"/>
    </xf>
    <xf numFmtId="0" fontId="5" fillId="0" borderId="13" xfId="6" applyFont="1" applyFill="1" applyBorder="1" applyAlignment="1">
      <alignment vertical="center" wrapText="1"/>
    </xf>
    <xf numFmtId="0" fontId="5" fillId="0" borderId="19" xfId="6" applyFont="1" applyFill="1" applyBorder="1" applyAlignment="1">
      <alignment vertical="center" wrapText="1"/>
    </xf>
    <xf numFmtId="0" fontId="6" fillId="0" borderId="18" xfId="6" applyFont="1" applyBorder="1" applyAlignment="1" applyProtection="1">
      <alignment horizontal="left" wrapText="1"/>
    </xf>
    <xf numFmtId="0" fontId="8" fillId="0" borderId="0" xfId="6" applyAlignment="1" applyProtection="1"/>
    <xf numFmtId="0" fontId="8" fillId="0" borderId="0" xfId="6" applyBorder="1" applyAlignment="1" applyProtection="1"/>
    <xf numFmtId="0" fontId="6" fillId="0" borderId="26" xfId="6" applyFont="1" applyBorder="1" applyAlignment="1" applyProtection="1">
      <alignment horizontal="center" vertical="center"/>
      <protection locked="0"/>
    </xf>
    <xf numFmtId="0" fontId="8" fillId="0" borderId="0" xfId="6" applyProtection="1">
      <protection locked="0"/>
    </xf>
    <xf numFmtId="0" fontId="8" fillId="0" borderId="0" xfId="6" applyBorder="1" applyProtection="1">
      <protection locked="0"/>
    </xf>
    <xf numFmtId="0" fontId="6" fillId="3" borderId="27" xfId="6" applyFont="1" applyFill="1" applyBorder="1" applyAlignment="1">
      <alignment horizontal="center" vertical="center"/>
    </xf>
    <xf numFmtId="0" fontId="5" fillId="3" borderId="11" xfId="6" applyFont="1" applyFill="1" applyBorder="1" applyAlignment="1">
      <alignment vertical="center" wrapText="1"/>
    </xf>
    <xf numFmtId="0" fontId="5" fillId="3" borderId="0" xfId="6" applyFont="1" applyFill="1" applyBorder="1" applyAlignment="1">
      <alignment vertical="center" wrapText="1"/>
    </xf>
    <xf numFmtId="0" fontId="5" fillId="3" borderId="28" xfId="6" applyFont="1" applyFill="1" applyBorder="1" applyAlignment="1">
      <alignment vertical="center" wrapText="1"/>
    </xf>
    <xf numFmtId="0" fontId="8" fillId="0" borderId="0" xfId="6" applyFont="1" applyAlignment="1">
      <alignment vertical="center"/>
    </xf>
    <xf numFmtId="0" fontId="8" fillId="0" borderId="0" xfId="6" applyFont="1" applyBorder="1" applyAlignment="1">
      <alignment vertical="center"/>
    </xf>
    <xf numFmtId="0" fontId="5" fillId="0" borderId="15" xfId="6" applyFont="1" applyFill="1" applyBorder="1" applyAlignment="1" applyProtection="1">
      <alignment vertical="center" wrapText="1"/>
    </xf>
    <xf numFmtId="0" fontId="5" fillId="0" borderId="20" xfId="6" applyFont="1" applyFill="1" applyBorder="1" applyAlignment="1" applyProtection="1">
      <alignment vertical="center" wrapText="1"/>
    </xf>
    <xf numFmtId="0" fontId="5" fillId="0" borderId="14" xfId="6" applyFont="1" applyBorder="1" applyAlignment="1" applyProtection="1">
      <alignment horizontal="left" vertical="top" wrapText="1"/>
      <protection locked="0"/>
    </xf>
    <xf numFmtId="0" fontId="5" fillId="0" borderId="30" xfId="6" applyFont="1" applyBorder="1" applyAlignment="1" applyProtection="1">
      <alignment horizontal="left" vertical="top" wrapText="1"/>
      <protection locked="0"/>
    </xf>
    <xf numFmtId="0" fontId="5" fillId="3" borderId="16" xfId="6" applyFont="1" applyFill="1" applyBorder="1" applyAlignment="1">
      <alignment vertical="center" wrapText="1"/>
    </xf>
    <xf numFmtId="0" fontId="5" fillId="3" borderId="31" xfId="6" applyFont="1" applyFill="1" applyBorder="1" applyAlignment="1">
      <alignment vertical="center" wrapText="1"/>
    </xf>
    <xf numFmtId="0" fontId="16" fillId="0" borderId="0" xfId="6" applyFont="1" applyBorder="1" applyAlignment="1">
      <alignment horizontal="center" vertical="center" wrapText="1"/>
    </xf>
    <xf numFmtId="0" fontId="9" fillId="0" borderId="0" xfId="6" applyFont="1" applyBorder="1" applyAlignment="1">
      <alignment vertical="center" wrapText="1"/>
    </xf>
    <xf numFmtId="0" fontId="9" fillId="0" borderId="0" xfId="6" applyFont="1" applyBorder="1" applyAlignment="1">
      <alignment horizontal="justify" vertical="center"/>
    </xf>
    <xf numFmtId="0" fontId="12" fillId="0" borderId="0" xfId="6" applyFont="1" applyBorder="1" applyAlignment="1">
      <alignment vertical="center"/>
    </xf>
    <xf numFmtId="0" fontId="6" fillId="0" borderId="0" xfId="6" applyFont="1" applyBorder="1" applyAlignment="1">
      <alignment horizontal="center" vertical="center"/>
    </xf>
    <xf numFmtId="0" fontId="12" fillId="0" borderId="0" xfId="6" applyFont="1" applyAlignment="1">
      <alignment vertical="center"/>
    </xf>
    <xf numFmtId="0" fontId="6" fillId="0" borderId="0" xfId="6" applyFont="1" applyAlignment="1">
      <alignment horizontal="center" vertical="center"/>
    </xf>
    <xf numFmtId="0" fontId="8" fillId="0" borderId="0" xfId="6" applyAlignment="1">
      <alignment vertical="center"/>
    </xf>
    <xf numFmtId="0" fontId="46" fillId="0" borderId="12" xfId="6" applyFont="1" applyBorder="1" applyAlignment="1">
      <alignment horizontal="center" vertical="center" wrapText="1"/>
    </xf>
    <xf numFmtId="0" fontId="46" fillId="2" borderId="12" xfId="6" applyFont="1" applyFill="1" applyBorder="1" applyAlignment="1">
      <alignment horizontal="center" vertical="center" wrapText="1"/>
    </xf>
    <xf numFmtId="0" fontId="46" fillId="0" borderId="35" xfId="6" applyFont="1" applyBorder="1" applyAlignment="1">
      <alignment horizontal="center" vertical="center" wrapText="1"/>
    </xf>
    <xf numFmtId="0" fontId="46" fillId="0" borderId="0" xfId="6" applyFont="1" applyBorder="1" applyAlignment="1" applyProtection="1">
      <alignment horizontal="center" vertical="center" wrapText="1"/>
    </xf>
    <xf numFmtId="0" fontId="46" fillId="0" borderId="8" xfId="6" applyFont="1" applyBorder="1" applyAlignment="1">
      <alignment horizontal="center" vertical="center" wrapText="1"/>
    </xf>
    <xf numFmtId="0" fontId="46" fillId="0" borderId="13" xfId="6" applyFont="1" applyBorder="1" applyAlignment="1" applyProtection="1">
      <alignment horizontal="center" vertical="center" wrapText="1"/>
    </xf>
    <xf numFmtId="0" fontId="46" fillId="0" borderId="11" xfId="6" applyFont="1" applyBorder="1" applyAlignment="1">
      <alignment horizontal="center" vertical="center" wrapText="1"/>
    </xf>
    <xf numFmtId="0" fontId="48" fillId="0" borderId="0" xfId="6" applyFont="1" applyBorder="1" applyAlignment="1" applyProtection="1">
      <alignment horizontal="center" vertical="center" wrapText="1"/>
    </xf>
    <xf numFmtId="0" fontId="48" fillId="0" borderId="12" xfId="6" applyFont="1" applyBorder="1" applyAlignment="1">
      <alignment horizontal="center" vertical="center" wrapText="1"/>
    </xf>
    <xf numFmtId="0" fontId="48" fillId="2" borderId="12" xfId="6" applyFont="1" applyFill="1" applyBorder="1" applyAlignment="1">
      <alignment horizontal="center" vertical="center" wrapText="1"/>
    </xf>
    <xf numFmtId="0" fontId="48" fillId="0" borderId="35" xfId="6" applyFont="1" applyBorder="1" applyAlignment="1">
      <alignment horizontal="center" vertical="center" wrapText="1"/>
    </xf>
    <xf numFmtId="0" fontId="48" fillId="0" borderId="8" xfId="6" applyFont="1" applyBorder="1" applyAlignment="1">
      <alignment horizontal="center" vertical="center" wrapText="1"/>
    </xf>
    <xf numFmtId="0" fontId="48" fillId="0" borderId="11" xfId="6" applyFont="1" applyBorder="1" applyAlignment="1">
      <alignment horizontal="center" vertical="center" wrapText="1"/>
    </xf>
    <xf numFmtId="0" fontId="5" fillId="4" borderId="18" xfId="6" applyFont="1" applyFill="1" applyBorder="1" applyAlignment="1" applyProtection="1">
      <alignment horizontal="center" wrapText="1"/>
    </xf>
    <xf numFmtId="0" fontId="5" fillId="4" borderId="29" xfId="6" applyFont="1" applyFill="1" applyBorder="1" applyAlignment="1" applyProtection="1">
      <alignment horizontal="center" wrapText="1"/>
    </xf>
    <xf numFmtId="0" fontId="5" fillId="3" borderId="24" xfId="6" applyFont="1" applyFill="1" applyBorder="1" applyAlignment="1">
      <alignment vertical="center" wrapText="1"/>
    </xf>
    <xf numFmtId="0" fontId="6" fillId="0" borderId="23" xfId="6" applyFont="1" applyBorder="1" applyAlignment="1">
      <alignment horizontal="center" vertical="center"/>
    </xf>
    <xf numFmtId="0" fontId="49" fillId="5" borderId="8" xfId="6" applyFont="1" applyFill="1" applyBorder="1" applyAlignment="1">
      <alignment horizontal="center" vertical="top" wrapText="1"/>
    </xf>
    <xf numFmtId="0" fontId="49" fillId="5" borderId="30" xfId="6" applyFont="1" applyFill="1" applyBorder="1" applyAlignment="1">
      <alignment horizontal="center" vertical="top" wrapText="1"/>
    </xf>
    <xf numFmtId="0" fontId="12" fillId="0" borderId="0" xfId="6" applyFont="1" applyAlignment="1">
      <alignment vertical="top"/>
    </xf>
    <xf numFmtId="0" fontId="12" fillId="0" borderId="0" xfId="6" applyFont="1" applyBorder="1" applyAlignment="1">
      <alignment vertical="top"/>
    </xf>
    <xf numFmtId="0" fontId="0" fillId="0" borderId="25" xfId="0" applyBorder="1"/>
    <xf numFmtId="0" fontId="50" fillId="0" borderId="33" xfId="6" applyFont="1" applyBorder="1" applyAlignment="1">
      <alignment horizontal="center" vertical="center" wrapText="1"/>
    </xf>
    <xf numFmtId="0" fontId="50" fillId="2" borderId="33" xfId="6" applyFont="1" applyFill="1" applyBorder="1" applyAlignment="1">
      <alignment horizontal="center" vertical="center" wrapText="1"/>
    </xf>
    <xf numFmtId="0" fontId="50" fillId="0" borderId="34" xfId="6" applyFont="1" applyBorder="1" applyAlignment="1">
      <alignment horizontal="center" vertical="center" wrapText="1"/>
    </xf>
    <xf numFmtId="0" fontId="42" fillId="0" borderId="0" xfId="6" applyFont="1"/>
    <xf numFmtId="0" fontId="42" fillId="0" borderId="0" xfId="6" applyFont="1" applyBorder="1"/>
    <xf numFmtId="0" fontId="51" fillId="0" borderId="12" xfId="6" applyFont="1" applyBorder="1" applyAlignment="1">
      <alignment horizontal="center" vertical="center" wrapText="1"/>
    </xf>
    <xf numFmtId="0" fontId="51" fillId="2" borderId="12" xfId="6" applyFont="1" applyFill="1" applyBorder="1" applyAlignment="1">
      <alignment horizontal="center" vertical="center" wrapText="1"/>
    </xf>
    <xf numFmtId="0" fontId="51" fillId="0" borderId="35" xfId="6" applyFont="1" applyBorder="1" applyAlignment="1">
      <alignment horizontal="center" vertical="center" wrapText="1"/>
    </xf>
    <xf numFmtId="0" fontId="6" fillId="0" borderId="23" xfId="6" applyFont="1" applyBorder="1" applyAlignment="1" applyProtection="1">
      <alignment horizontal="center" vertical="center"/>
    </xf>
    <xf numFmtId="0" fontId="8" fillId="0" borderId="0" xfId="6" applyProtection="1"/>
    <xf numFmtId="0" fontId="8" fillId="0" borderId="0" xfId="6" applyBorder="1" applyProtection="1"/>
    <xf numFmtId="0" fontId="5" fillId="4" borderId="18" xfId="6" applyFont="1" applyFill="1" applyBorder="1" applyAlignment="1" applyProtection="1">
      <alignment horizontal="center" wrapText="1"/>
    </xf>
    <xf numFmtId="0" fontId="5" fillId="4" borderId="29" xfId="6" applyFont="1" applyFill="1" applyBorder="1" applyAlignment="1" applyProtection="1">
      <alignment horizontal="center" wrapText="1"/>
    </xf>
    <xf numFmtId="40" fontId="15" fillId="0" borderId="44" xfId="1" applyNumberFormat="1" applyFont="1" applyBorder="1" applyAlignment="1">
      <alignment vertical="center" wrapText="1"/>
    </xf>
    <xf numFmtId="40" fontId="15" fillId="0" borderId="45" xfId="1" applyNumberFormat="1" applyFont="1" applyBorder="1" applyAlignment="1">
      <alignment vertical="center" wrapText="1"/>
    </xf>
    <xf numFmtId="44" fontId="15" fillId="0" borderId="12" xfId="4" applyFont="1" applyBorder="1" applyAlignment="1">
      <alignment vertical="center" wrapText="1"/>
    </xf>
    <xf numFmtId="44" fontId="15" fillId="0" borderId="35" xfId="4" applyFont="1" applyBorder="1" applyAlignment="1">
      <alignment vertical="center" wrapText="1"/>
    </xf>
    <xf numFmtId="0" fontId="20" fillId="0" borderId="0" xfId="6" applyFont="1" applyAlignment="1"/>
    <xf numFmtId="0" fontId="16" fillId="9" borderId="21" xfId="6" applyFont="1" applyFill="1" applyBorder="1" applyAlignment="1">
      <alignment horizontal="center" vertical="center"/>
    </xf>
    <xf numFmtId="0" fontId="16" fillId="9" borderId="22" xfId="6" applyFont="1" applyFill="1" applyBorder="1" applyAlignment="1">
      <alignment horizontal="left" vertical="center" wrapText="1"/>
    </xf>
    <xf numFmtId="0" fontId="45" fillId="9" borderId="32" xfId="6" applyFont="1" applyFill="1" applyBorder="1" applyAlignment="1">
      <alignment horizontal="center" vertical="top" wrapText="1"/>
    </xf>
    <xf numFmtId="0" fontId="45" fillId="9" borderId="33" xfId="6" applyFont="1" applyFill="1" applyBorder="1" applyAlignment="1">
      <alignment horizontal="center" vertical="top" wrapText="1"/>
    </xf>
    <xf numFmtId="0" fontId="45" fillId="9" borderId="34" xfId="6" applyFont="1" applyFill="1" applyBorder="1" applyAlignment="1">
      <alignment horizontal="center" vertical="top" wrapText="1"/>
    </xf>
    <xf numFmtId="0" fontId="46" fillId="7" borderId="0" xfId="6" applyFont="1" applyFill="1" applyBorder="1" applyAlignment="1" applyProtection="1">
      <alignment horizontal="center" vertical="center" wrapText="1"/>
    </xf>
    <xf numFmtId="0" fontId="6" fillId="8" borderId="0" xfId="6" applyFont="1" applyFill="1" applyBorder="1" applyAlignment="1" applyProtection="1">
      <alignment horizontal="left" vertical="center" wrapText="1"/>
    </xf>
    <xf numFmtId="0" fontId="5" fillId="7" borderId="11" xfId="6" applyFont="1" applyFill="1" applyBorder="1" applyAlignment="1" applyProtection="1">
      <alignment horizontal="left" vertical="center" wrapText="1"/>
    </xf>
    <xf numFmtId="0" fontId="5" fillId="7" borderId="20" xfId="6" applyFont="1" applyFill="1" applyBorder="1" applyAlignment="1" applyProtection="1">
      <alignment vertical="center" wrapText="1"/>
    </xf>
    <xf numFmtId="0" fontId="6" fillId="8" borderId="4" xfId="6" applyFont="1" applyFill="1" applyBorder="1" applyAlignment="1">
      <alignment vertical="center" wrapText="1"/>
    </xf>
    <xf numFmtId="0" fontId="6" fillId="8" borderId="14" xfId="6" applyFont="1" applyFill="1" applyBorder="1" applyAlignment="1" applyProtection="1">
      <alignment horizontal="left" wrapText="1"/>
    </xf>
    <xf numFmtId="0" fontId="6" fillId="8" borderId="4" xfId="6" applyFont="1" applyFill="1" applyBorder="1" applyAlignment="1" applyProtection="1">
      <alignment horizontal="left" wrapText="1"/>
    </xf>
    <xf numFmtId="0" fontId="6" fillId="8" borderId="4" xfId="6" applyFont="1" applyFill="1" applyBorder="1" applyAlignment="1" applyProtection="1">
      <alignment horizontal="left" vertical="center" wrapText="1"/>
    </xf>
    <xf numFmtId="0" fontId="6" fillId="0" borderId="39" xfId="6" applyFont="1" applyBorder="1" applyAlignment="1" applyProtection="1">
      <alignment horizontal="center" vertical="center"/>
      <protection locked="0"/>
    </xf>
    <xf numFmtId="0" fontId="6" fillId="10" borderId="39" xfId="6" applyFont="1" applyFill="1" applyBorder="1" applyAlignment="1" applyProtection="1">
      <alignment horizontal="left" vertical="center"/>
      <protection locked="0"/>
    </xf>
    <xf numFmtId="0" fontId="6" fillId="10" borderId="39" xfId="6" applyFont="1" applyFill="1" applyBorder="1" applyAlignment="1" applyProtection="1">
      <alignment horizontal="center" vertical="center"/>
      <protection locked="0"/>
    </xf>
    <xf numFmtId="0" fontId="6" fillId="10" borderId="8" xfId="6" applyFont="1" applyFill="1" applyBorder="1" applyAlignment="1" applyProtection="1">
      <alignment horizontal="left" vertical="top" wrapText="1"/>
      <protection locked="0"/>
    </xf>
    <xf numFmtId="0" fontId="5" fillId="10" borderId="8" xfId="6" applyFont="1" applyFill="1" applyBorder="1" applyAlignment="1" applyProtection="1">
      <alignment horizontal="center" vertical="top" wrapText="1"/>
      <protection locked="0"/>
    </xf>
    <xf numFmtId="0" fontId="5" fillId="10" borderId="8" xfId="6" applyFont="1" applyFill="1" applyBorder="1" applyAlignment="1" applyProtection="1">
      <alignment vertical="center" wrapText="1"/>
    </xf>
    <xf numFmtId="44" fontId="5" fillId="10" borderId="8" xfId="6" applyNumberFormat="1" applyFont="1" applyFill="1" applyBorder="1" applyAlignment="1" applyProtection="1">
      <alignment horizontal="center" vertical="top" wrapText="1"/>
      <protection locked="0"/>
    </xf>
    <xf numFmtId="44" fontId="5" fillId="0" borderId="8" xfId="1" applyNumberFormat="1" applyFont="1" applyFill="1" applyBorder="1" applyAlignment="1" applyProtection="1">
      <alignment vertical="center" wrapText="1"/>
      <protection locked="0"/>
    </xf>
    <xf numFmtId="44" fontId="5" fillId="2" borderId="8" xfId="1" applyNumberFormat="1" applyFont="1" applyFill="1" applyBorder="1" applyAlignment="1" applyProtection="1">
      <alignment vertical="center" wrapText="1"/>
      <protection locked="0"/>
    </xf>
    <xf numFmtId="44" fontId="5" fillId="0" borderId="35" xfId="1" applyNumberFormat="1" applyFont="1" applyFill="1" applyBorder="1" applyAlignment="1" applyProtection="1">
      <alignment vertical="center" wrapText="1"/>
      <protection locked="0"/>
    </xf>
    <xf numFmtId="44" fontId="5" fillId="0" borderId="9" xfId="1" applyNumberFormat="1" applyFont="1" applyBorder="1" applyAlignment="1" applyProtection="1">
      <alignment vertical="center" wrapText="1"/>
      <protection locked="0"/>
    </xf>
    <xf numFmtId="44" fontId="5" fillId="2" borderId="9" xfId="1" applyNumberFormat="1" applyFont="1" applyFill="1" applyBorder="1" applyAlignment="1" applyProtection="1">
      <alignment vertical="center" wrapText="1"/>
      <protection locked="0"/>
    </xf>
    <xf numFmtId="44" fontId="5" fillId="2" borderId="10" xfId="1" applyNumberFormat="1" applyFont="1" applyFill="1" applyBorder="1" applyAlignment="1" applyProtection="1">
      <alignment vertical="center" wrapText="1"/>
      <protection locked="0"/>
    </xf>
    <xf numFmtId="44" fontId="5" fillId="0" borderId="36" xfId="1" applyNumberFormat="1" applyFont="1" applyBorder="1" applyAlignment="1" applyProtection="1">
      <alignment vertical="center" wrapText="1"/>
      <protection locked="0"/>
    </xf>
    <xf numFmtId="44" fontId="5" fillId="0" borderId="8" xfId="3" applyNumberFormat="1" applyFont="1" applyFill="1" applyBorder="1" applyAlignment="1" applyProtection="1">
      <alignment vertical="center" wrapText="1"/>
      <protection locked="0"/>
    </xf>
    <xf numFmtId="44" fontId="5" fillId="2" borderId="8" xfId="3" applyNumberFormat="1" applyFont="1" applyFill="1" applyBorder="1" applyAlignment="1" applyProtection="1">
      <alignment vertical="center" wrapText="1"/>
      <protection locked="0"/>
    </xf>
    <xf numFmtId="44" fontId="5" fillId="0" borderId="35" xfId="3" applyNumberFormat="1" applyFont="1" applyFill="1" applyBorder="1" applyAlignment="1" applyProtection="1">
      <alignment vertical="center" wrapText="1"/>
      <protection locked="0"/>
    </xf>
    <xf numFmtId="44" fontId="5" fillId="0" borderId="8" xfId="1" applyNumberFormat="1" applyFont="1" applyBorder="1" applyAlignment="1" applyProtection="1">
      <alignment vertical="center" wrapText="1"/>
      <protection locked="0"/>
    </xf>
    <xf numFmtId="44" fontId="5" fillId="0" borderId="28" xfId="1" applyNumberFormat="1" applyFont="1" applyBorder="1" applyAlignment="1" applyProtection="1">
      <alignment vertical="center" wrapText="1"/>
      <protection locked="0"/>
    </xf>
    <xf numFmtId="44" fontId="5" fillId="9" borderId="8" xfId="4" applyFont="1" applyFill="1" applyBorder="1" applyAlignment="1">
      <alignment vertical="center" wrapText="1"/>
    </xf>
    <xf numFmtId="0" fontId="5" fillId="7" borderId="29" xfId="6" applyFont="1" applyFill="1" applyBorder="1" applyAlignment="1">
      <alignment horizontal="center" wrapText="1"/>
    </xf>
    <xf numFmtId="0" fontId="5" fillId="7" borderId="18" xfId="6" applyFont="1" applyFill="1" applyBorder="1" applyAlignment="1">
      <alignment horizontal="center" wrapText="1"/>
    </xf>
    <xf numFmtId="0" fontId="16" fillId="0" borderId="0" xfId="6" applyFont="1" applyBorder="1" applyAlignment="1">
      <alignment horizontal="center" vertical="center"/>
    </xf>
    <xf numFmtId="0" fontId="46" fillId="9" borderId="8" xfId="6" applyFont="1" applyFill="1" applyBorder="1" applyAlignment="1">
      <alignment horizontal="center" vertical="center" wrapText="1"/>
    </xf>
    <xf numFmtId="0" fontId="30" fillId="9" borderId="22" xfId="6" applyFont="1" applyFill="1" applyBorder="1" applyAlignment="1">
      <alignment horizontal="left" vertical="center" wrapText="1"/>
    </xf>
    <xf numFmtId="0" fontId="47" fillId="9" borderId="32" xfId="6" applyFont="1" applyFill="1" applyBorder="1" applyAlignment="1">
      <alignment horizontal="center" vertical="top" wrapText="1"/>
    </xf>
    <xf numFmtId="0" fontId="47" fillId="9" borderId="33" xfId="6" applyFont="1" applyFill="1" applyBorder="1" applyAlignment="1">
      <alignment horizontal="center" vertical="top" wrapText="1"/>
    </xf>
    <xf numFmtId="0" fontId="47" fillId="9" borderId="34" xfId="6" applyFont="1" applyFill="1" applyBorder="1" applyAlignment="1">
      <alignment horizontal="center" vertical="top" wrapText="1"/>
    </xf>
    <xf numFmtId="0" fontId="5" fillId="5" borderId="11" xfId="6" applyFont="1" applyFill="1" applyBorder="1" applyAlignment="1" applyProtection="1">
      <alignment wrapText="1"/>
    </xf>
    <xf numFmtId="0" fontId="5" fillId="5" borderId="24" xfId="6" applyFont="1" applyFill="1" applyBorder="1" applyAlignment="1" applyProtection="1">
      <alignment wrapText="1"/>
    </xf>
    <xf numFmtId="0" fontId="5" fillId="7" borderId="13" xfId="6" applyFont="1" applyFill="1" applyBorder="1" applyAlignment="1">
      <alignment vertical="center" wrapText="1"/>
    </xf>
    <xf numFmtId="0" fontId="19" fillId="7" borderId="4" xfId="6" applyFont="1" applyFill="1" applyBorder="1" applyAlignment="1">
      <alignment vertical="center" wrapText="1"/>
    </xf>
    <xf numFmtId="0" fontId="6" fillId="11" borderId="4" xfId="6" applyFont="1" applyFill="1" applyBorder="1" applyAlignment="1">
      <alignment horizontal="left" vertical="center" wrapText="1"/>
    </xf>
    <xf numFmtId="0" fontId="6" fillId="11" borderId="14" xfId="6" applyFont="1" applyFill="1" applyBorder="1" applyAlignment="1" applyProtection="1">
      <alignment horizontal="left" wrapText="1"/>
    </xf>
    <xf numFmtId="0" fontId="6" fillId="11" borderId="4" xfId="6" applyFont="1" applyFill="1" applyBorder="1" applyAlignment="1" applyProtection="1">
      <alignment horizontal="left" wrapText="1"/>
    </xf>
    <xf numFmtId="0" fontId="6" fillId="11" borderId="4" xfId="6" applyFont="1" applyFill="1" applyBorder="1" applyAlignment="1" applyProtection="1">
      <alignment horizontal="left" vertical="center" wrapText="1"/>
    </xf>
    <xf numFmtId="44" fontId="5" fillId="0" borderId="35" xfId="1" applyNumberFormat="1" applyFont="1" applyBorder="1" applyAlignment="1" applyProtection="1">
      <alignment vertical="center" wrapText="1"/>
      <protection locked="0"/>
    </xf>
    <xf numFmtId="0" fontId="52" fillId="7" borderId="4" xfId="5" applyFont="1" applyFill="1" applyBorder="1" applyAlignment="1" applyProtection="1">
      <alignment vertical="center" wrapText="1"/>
    </xf>
    <xf numFmtId="0" fontId="5" fillId="5" borderId="12" xfId="6" applyFont="1" applyFill="1" applyBorder="1" applyAlignment="1" applyProtection="1">
      <alignment wrapText="1"/>
    </xf>
    <xf numFmtId="0" fontId="20" fillId="7" borderId="0" xfId="6" applyFont="1" applyFill="1" applyAlignment="1"/>
    <xf numFmtId="0" fontId="20" fillId="7" borderId="0" xfId="6" applyFont="1" applyFill="1" applyBorder="1" applyAlignment="1"/>
    <xf numFmtId="43" fontId="5" fillId="5" borderId="12" xfId="1" applyFont="1" applyFill="1" applyBorder="1" applyAlignment="1" applyProtection="1">
      <alignment wrapText="1"/>
    </xf>
    <xf numFmtId="43" fontId="5" fillId="5" borderId="11" xfId="1" applyFont="1" applyFill="1" applyBorder="1" applyAlignment="1" applyProtection="1">
      <alignment wrapText="1"/>
    </xf>
    <xf numFmtId="43" fontId="5" fillId="5" borderId="24" xfId="1" applyFont="1" applyFill="1" applyBorder="1" applyAlignment="1" applyProtection="1">
      <alignment wrapText="1"/>
    </xf>
    <xf numFmtId="0" fontId="5" fillId="5" borderId="8" xfId="6" applyFont="1" applyFill="1" applyBorder="1" applyAlignment="1" applyProtection="1">
      <alignment horizontal="center" vertical="top" wrapText="1"/>
      <protection locked="0"/>
    </xf>
    <xf numFmtId="0" fontId="48" fillId="9" borderId="8" xfId="6" applyFont="1" applyFill="1" applyBorder="1" applyAlignment="1">
      <alignment horizontal="center" vertical="center" wrapText="1"/>
    </xf>
    <xf numFmtId="44" fontId="54" fillId="13" borderId="8" xfId="6" applyNumberFormat="1" applyFont="1" applyFill="1" applyBorder="1"/>
    <xf numFmtId="44" fontId="6" fillId="13" borderId="8" xfId="6" applyNumberFormat="1" applyFont="1" applyFill="1" applyBorder="1"/>
    <xf numFmtId="0" fontId="6" fillId="7" borderId="0" xfId="6" applyFont="1" applyFill="1" applyProtection="1">
      <protection locked="0"/>
    </xf>
    <xf numFmtId="0" fontId="8" fillId="7" borderId="0" xfId="6" applyFill="1" applyBorder="1"/>
    <xf numFmtId="0" fontId="5" fillId="13" borderId="8" xfId="6" applyFont="1" applyFill="1" applyBorder="1"/>
    <xf numFmtId="44" fontId="8" fillId="7" borderId="0" xfId="6" applyNumberFormat="1" applyFill="1" applyBorder="1"/>
    <xf numFmtId="0" fontId="6" fillId="13" borderId="8" xfId="6" applyFont="1" applyFill="1" applyBorder="1" applyAlignment="1">
      <alignment horizontal="center" vertical="center"/>
    </xf>
    <xf numFmtId="0" fontId="6" fillId="13" borderId="8" xfId="6" applyFont="1" applyFill="1" applyBorder="1" applyProtection="1">
      <protection locked="0"/>
    </xf>
    <xf numFmtId="0" fontId="8" fillId="13" borderId="8" xfId="6" applyFill="1" applyBorder="1"/>
    <xf numFmtId="0" fontId="12" fillId="13" borderId="8" xfId="6" applyFont="1" applyFill="1" applyBorder="1" applyAlignment="1">
      <alignment vertical="center"/>
    </xf>
    <xf numFmtId="0" fontId="5" fillId="7" borderId="0" xfId="6" applyFont="1" applyFill="1" applyBorder="1"/>
    <xf numFmtId="0" fontId="2" fillId="0" borderId="0" xfId="7"/>
    <xf numFmtId="0" fontId="2" fillId="2" borderId="0" xfId="7" applyFill="1"/>
    <xf numFmtId="0" fontId="2" fillId="2" borderId="6" xfId="7" applyFill="1" applyBorder="1"/>
    <xf numFmtId="0" fontId="2" fillId="2" borderId="5" xfId="7" applyFill="1" applyBorder="1"/>
    <xf numFmtId="164" fontId="2" fillId="0" borderId="0" xfId="7" applyNumberFormat="1"/>
    <xf numFmtId="0" fontId="2" fillId="0" borderId="6" xfId="7" applyBorder="1"/>
    <xf numFmtId="0" fontId="2" fillId="0" borderId="5" xfId="7" applyBorder="1"/>
    <xf numFmtId="164" fontId="2" fillId="0" borderId="6" xfId="7" applyNumberFormat="1" applyBorder="1"/>
    <xf numFmtId="164" fontId="2" fillId="0" borderId="5" xfId="7" applyNumberFormat="1" applyBorder="1"/>
    <xf numFmtId="164" fontId="2" fillId="0" borderId="37" xfId="7" applyNumberFormat="1" applyBorder="1"/>
    <xf numFmtId="164" fontId="2" fillId="0" borderId="15" xfId="7" applyNumberFormat="1" applyBorder="1"/>
    <xf numFmtId="164" fontId="0" fillId="0" borderId="0" xfId="0" applyNumberFormat="1"/>
    <xf numFmtId="0" fontId="55" fillId="0" borderId="0" xfId="7" applyFont="1"/>
    <xf numFmtId="0" fontId="55" fillId="0" borderId="0" xfId="7" applyFont="1" applyAlignment="1">
      <alignment horizontal="center" wrapText="1"/>
    </xf>
    <xf numFmtId="0" fontId="2" fillId="0" borderId="0" xfId="7" applyBorder="1"/>
    <xf numFmtId="0" fontId="2" fillId="2" borderId="0" xfId="7" applyFill="1" applyBorder="1"/>
    <xf numFmtId="164" fontId="2" fillId="0" borderId="0" xfId="7" applyNumberFormat="1" applyBorder="1"/>
    <xf numFmtId="0" fontId="2" fillId="0" borderId="0" xfId="7" applyAlignment="1">
      <alignment horizontal="center"/>
    </xf>
    <xf numFmtId="0" fontId="1" fillId="0" borderId="0" xfId="7" applyFont="1" applyAlignment="1">
      <alignment horizontal="center"/>
    </xf>
    <xf numFmtId="0" fontId="3" fillId="0" borderId="0" xfId="0" applyFont="1"/>
    <xf numFmtId="6" fontId="3" fillId="0" borderId="0" xfId="0" applyNumberFormat="1" applyFont="1"/>
    <xf numFmtId="9" fontId="3" fillId="0" borderId="0" xfId="0" applyNumberFormat="1" applyFont="1"/>
    <xf numFmtId="0" fontId="9" fillId="0" borderId="0" xfId="6" applyFont="1" applyFill="1" applyBorder="1" applyAlignment="1">
      <alignment horizontal="justify" vertical="center"/>
    </xf>
    <xf numFmtId="0" fontId="12" fillId="0" borderId="0" xfId="6" applyFont="1" applyFill="1" applyBorder="1" applyAlignment="1">
      <alignment vertical="center"/>
    </xf>
    <xf numFmtId="44" fontId="12" fillId="0" borderId="0" xfId="6" applyNumberFormat="1" applyFont="1" applyFill="1" applyBorder="1" applyAlignment="1">
      <alignment vertical="center"/>
    </xf>
    <xf numFmtId="2" fontId="56" fillId="0" borderId="0" xfId="6" applyNumberFormat="1" applyFont="1" applyFill="1" applyBorder="1" applyAlignment="1">
      <alignment horizontal="center" vertical="center"/>
    </xf>
    <xf numFmtId="0" fontId="56" fillId="0" borderId="0" xfId="7" applyFont="1" applyAlignment="1">
      <alignment horizontal="center"/>
    </xf>
    <xf numFmtId="0" fontId="55" fillId="0" borderId="0" xfId="7" applyFont="1" applyFill="1" applyAlignment="1">
      <alignment horizontal="center" vertical="center" wrapText="1"/>
    </xf>
    <xf numFmtId="164" fontId="0" fillId="0" borderId="0" xfId="0" applyNumberFormat="1" applyFill="1"/>
    <xf numFmtId="0" fontId="15" fillId="12" borderId="12" xfId="6" applyFont="1" applyFill="1" applyBorder="1" applyAlignment="1">
      <alignment vertical="center" wrapText="1"/>
    </xf>
    <xf numFmtId="0" fontId="15" fillId="12" borderId="11" xfId="6" applyFont="1" applyFill="1" applyBorder="1" applyAlignment="1">
      <alignment vertical="center" wrapText="1"/>
    </xf>
    <xf numFmtId="0" fontId="15" fillId="12" borderId="4" xfId="6" applyFont="1" applyFill="1" applyBorder="1" applyAlignment="1">
      <alignment vertical="center" wrapText="1"/>
    </xf>
    <xf numFmtId="0" fontId="5" fillId="7" borderId="18" xfId="6" applyFont="1" applyFill="1" applyBorder="1" applyAlignment="1" applyProtection="1">
      <alignment horizontal="center" wrapText="1"/>
    </xf>
    <xf numFmtId="0" fontId="5" fillId="7" borderId="29" xfId="6" applyFont="1" applyFill="1" applyBorder="1" applyAlignment="1" applyProtection="1">
      <alignment horizontal="center" wrapText="1"/>
    </xf>
    <xf numFmtId="0" fontId="5" fillId="0" borderId="38" xfId="6" applyFont="1" applyBorder="1" applyAlignment="1" applyProtection="1">
      <alignment horizontal="left" vertical="top" wrapText="1"/>
      <protection locked="0"/>
    </xf>
    <xf numFmtId="0" fontId="5" fillId="0" borderId="11" xfId="6" applyFont="1" applyBorder="1" applyAlignment="1" applyProtection="1">
      <alignment horizontal="left" vertical="top" wrapText="1"/>
      <protection locked="0"/>
    </xf>
    <xf numFmtId="0" fontId="5" fillId="0" borderId="24" xfId="6" applyFont="1" applyBorder="1" applyAlignment="1" applyProtection="1">
      <alignment horizontal="left" vertical="top" wrapText="1"/>
      <protection locked="0"/>
    </xf>
    <xf numFmtId="0" fontId="5" fillId="0" borderId="14" xfId="6" applyFont="1" applyBorder="1" applyAlignment="1" applyProtection="1">
      <alignment horizontal="left" vertical="top" wrapText="1"/>
      <protection locked="0"/>
    </xf>
    <xf numFmtId="0" fontId="5" fillId="0" borderId="30" xfId="6" applyFont="1" applyBorder="1" applyAlignment="1" applyProtection="1">
      <alignment horizontal="left" vertical="top" wrapText="1"/>
      <protection locked="0"/>
    </xf>
    <xf numFmtId="0" fontId="6" fillId="0" borderId="18" xfId="6" applyFont="1" applyBorder="1" applyAlignment="1" applyProtection="1">
      <alignment horizontal="left" wrapText="1"/>
    </xf>
    <xf numFmtId="0" fontId="6" fillId="0" borderId="29" xfId="6" applyFont="1" applyBorder="1" applyAlignment="1" applyProtection="1">
      <alignment horizontal="left" wrapText="1"/>
    </xf>
    <xf numFmtId="0" fontId="46" fillId="5" borderId="48" xfId="6" applyFont="1" applyFill="1" applyBorder="1" applyAlignment="1">
      <alignment horizontal="center" vertical="center" wrapText="1"/>
    </xf>
    <xf numFmtId="0" fontId="46" fillId="5" borderId="16" xfId="6" applyFont="1" applyFill="1" applyBorder="1" applyAlignment="1">
      <alignment horizontal="center" vertical="center" wrapText="1"/>
    </xf>
    <xf numFmtId="0" fontId="46" fillId="5" borderId="31" xfId="6" applyFont="1" applyFill="1" applyBorder="1" applyAlignment="1">
      <alignment horizontal="center" vertical="center" wrapText="1"/>
    </xf>
    <xf numFmtId="0" fontId="6" fillId="0" borderId="49" xfId="6" applyFont="1" applyBorder="1" applyAlignment="1" applyProtection="1">
      <alignment horizontal="left" wrapText="1"/>
    </xf>
    <xf numFmtId="0" fontId="16" fillId="9" borderId="8" xfId="6" applyFont="1" applyFill="1" applyBorder="1" applyAlignment="1">
      <alignment horizontal="right" vertical="center"/>
    </xf>
    <xf numFmtId="0" fontId="16" fillId="9" borderId="8" xfId="6" applyFont="1" applyFill="1" applyBorder="1" applyAlignment="1">
      <alignment horizontal="center" vertical="center" wrapText="1"/>
    </xf>
    <xf numFmtId="0" fontId="16" fillId="9" borderId="10" xfId="6" applyFont="1" applyFill="1" applyBorder="1" applyAlignment="1">
      <alignment horizontal="right" vertical="center"/>
    </xf>
    <xf numFmtId="0" fontId="21" fillId="0" borderId="18" xfId="6" applyFont="1" applyBorder="1" applyAlignment="1" applyProtection="1">
      <alignment horizontal="left" wrapText="1"/>
    </xf>
    <xf numFmtId="0" fontId="21" fillId="0" borderId="29" xfId="6" applyFont="1" applyBorder="1" applyAlignment="1" applyProtection="1">
      <alignment horizontal="left" wrapText="1"/>
    </xf>
    <xf numFmtId="0" fontId="5" fillId="0" borderId="38" xfId="6" applyFont="1" applyFill="1" applyBorder="1" applyAlignment="1" applyProtection="1">
      <alignment horizontal="left" vertical="top" wrapText="1"/>
      <protection locked="0"/>
    </xf>
    <xf numFmtId="0" fontId="5" fillId="0" borderId="11" xfId="6" applyFont="1" applyFill="1" applyBorder="1" applyAlignment="1" applyProtection="1">
      <alignment horizontal="left" vertical="top" wrapText="1"/>
      <protection locked="0"/>
    </xf>
    <xf numFmtId="0" fontId="5" fillId="0" borderId="24" xfId="6" applyFont="1" applyFill="1" applyBorder="1" applyAlignment="1" applyProtection="1">
      <alignment horizontal="left" vertical="top" wrapText="1"/>
      <protection locked="0"/>
    </xf>
    <xf numFmtId="0" fontId="53" fillId="5" borderId="12" xfId="0" applyFont="1" applyFill="1" applyBorder="1" applyAlignment="1">
      <alignment wrapText="1"/>
    </xf>
    <xf numFmtId="0" fontId="53" fillId="5" borderId="11" xfId="0" applyFont="1" applyFill="1" applyBorder="1" applyAlignment="1">
      <alignment wrapText="1"/>
    </xf>
    <xf numFmtId="0" fontId="53" fillId="5" borderId="24" xfId="0" applyFont="1" applyFill="1" applyBorder="1" applyAlignment="1">
      <alignment wrapText="1"/>
    </xf>
    <xf numFmtId="8" fontId="5" fillId="0" borderId="46" xfId="3" applyNumberFormat="1" applyFont="1" applyBorder="1" applyAlignment="1">
      <alignment horizontal="right" vertical="center"/>
    </xf>
    <xf numFmtId="8" fontId="5" fillId="0" borderId="37" xfId="3" applyNumberFormat="1" applyFont="1" applyBorder="1" applyAlignment="1">
      <alignment horizontal="right" vertical="center"/>
    </xf>
    <xf numFmtId="8" fontId="5" fillId="6" borderId="46" xfId="3" applyNumberFormat="1" applyFont="1" applyFill="1" applyBorder="1" applyAlignment="1">
      <alignment horizontal="right" vertical="center"/>
    </xf>
    <xf numFmtId="8" fontId="5" fillId="6" borderId="37" xfId="3" applyNumberFormat="1" applyFont="1" applyFill="1" applyBorder="1" applyAlignment="1">
      <alignment horizontal="right" vertical="center"/>
    </xf>
    <xf numFmtId="8" fontId="5" fillId="0" borderId="47" xfId="3" applyNumberFormat="1" applyFont="1" applyBorder="1" applyAlignment="1">
      <alignment horizontal="right" vertical="center"/>
    </xf>
    <xf numFmtId="8" fontId="5" fillId="0" borderId="7" xfId="3" applyNumberFormat="1" applyFont="1" applyBorder="1" applyAlignment="1">
      <alignment horizontal="right" vertical="center"/>
    </xf>
    <xf numFmtId="0" fontId="16" fillId="0" borderId="40" xfId="6" applyFont="1" applyBorder="1" applyAlignment="1">
      <alignment horizontal="right" vertical="center"/>
    </xf>
    <xf numFmtId="0" fontId="16" fillId="0" borderId="3" xfId="6" applyFont="1" applyBorder="1" applyAlignment="1">
      <alignment horizontal="right" vertical="center"/>
    </xf>
    <xf numFmtId="0" fontId="22" fillId="0" borderId="41" xfId="6" applyFont="1" applyBorder="1" applyAlignment="1">
      <alignment horizontal="center" vertical="center" wrapText="1"/>
    </xf>
    <xf numFmtId="0" fontId="22" fillId="0" borderId="42" xfId="6" applyFont="1" applyBorder="1" applyAlignment="1">
      <alignment horizontal="center" vertical="center" wrapText="1"/>
    </xf>
    <xf numFmtId="0" fontId="38" fillId="0" borderId="43" xfId="6" applyFont="1" applyBorder="1" applyAlignment="1">
      <alignment horizontal="center" vertical="center" wrapText="1"/>
    </xf>
    <xf numFmtId="0" fontId="38" fillId="0" borderId="0" xfId="6" applyFont="1" applyBorder="1" applyAlignment="1">
      <alignment horizontal="center" vertical="center" wrapText="1"/>
    </xf>
    <xf numFmtId="0" fontId="1" fillId="0" borderId="48" xfId="7" applyFont="1" applyBorder="1" applyAlignment="1">
      <alignment horizontal="center"/>
    </xf>
    <xf numFmtId="0" fontId="2" fillId="0" borderId="17" xfId="7" applyBorder="1" applyAlignment="1">
      <alignment horizontal="center"/>
    </xf>
    <xf numFmtId="0" fontId="1" fillId="0" borderId="0" xfId="7" applyFont="1" applyAlignment="1">
      <alignment horizontal="center"/>
    </xf>
    <xf numFmtId="0" fontId="2" fillId="0" borderId="0" xfId="7" applyAlignment="1">
      <alignment horizontal="center"/>
    </xf>
  </cellXfs>
  <cellStyles count="8">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 name="Normal 3"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2.bin"/><Relationship Id="rId4" Type="http://schemas.openxmlformats.org/officeDocument/2006/relationships/hyperlink" Target="http://nces.ed.gov/ipeds/glossary/index.asp?id=33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00B050"/>
  </sheetPr>
  <dimension ref="A1:N57"/>
  <sheetViews>
    <sheetView tabSelected="1" zoomScaleNormal="100" workbookViewId="0">
      <selection activeCell="C22" sqref="C22"/>
    </sheetView>
  </sheetViews>
  <sheetFormatPr defaultColWidth="9.109375" defaultRowHeight="15.6" x14ac:dyDescent="0.25"/>
  <cols>
    <col min="1" max="1" width="4.44140625" style="42" customWidth="1"/>
    <col min="2" max="2" width="50.44140625" style="43" customWidth="1"/>
    <col min="3" max="3" width="14.44140625" style="43" customWidth="1"/>
    <col min="4" max="4" width="13.6640625" style="43" customWidth="1"/>
    <col min="5" max="5" width="13" style="43" customWidth="1"/>
    <col min="6" max="6" width="14" style="43" customWidth="1"/>
    <col min="7" max="7" width="15.6640625" style="43" customWidth="1"/>
    <col min="8" max="8" width="9.109375" style="10"/>
    <col min="9" max="9" width="17.44140625" style="10" customWidth="1"/>
    <col min="10" max="10" width="9.109375" style="10"/>
    <col min="11" max="11" width="9.109375" style="11"/>
    <col min="12" max="16384" width="9.109375" style="10"/>
  </cols>
  <sheetData>
    <row r="1" spans="1:14" s="5" customFormat="1" ht="123" customHeight="1" x14ac:dyDescent="0.25">
      <c r="A1" s="183" t="s">
        <v>69</v>
      </c>
      <c r="B1" s="184"/>
      <c r="C1" s="184"/>
      <c r="D1" s="184"/>
      <c r="E1" s="184"/>
      <c r="F1" s="184"/>
      <c r="G1" s="185"/>
      <c r="H1" s="136"/>
      <c r="I1" s="136"/>
      <c r="J1" s="136"/>
      <c r="K1" s="137"/>
      <c r="L1" s="136"/>
      <c r="M1" s="83"/>
      <c r="N1" s="83"/>
    </row>
    <row r="2" spans="1:14" ht="9.75" customHeight="1" thickBot="1" x14ac:dyDescent="0.3">
      <c r="A2" s="7"/>
      <c r="B2" s="8"/>
      <c r="C2" s="9"/>
      <c r="D2" s="9"/>
      <c r="E2" s="9"/>
      <c r="F2" s="9"/>
      <c r="G2" s="9"/>
    </row>
    <row r="3" spans="1:14" s="12" customFormat="1" ht="20.399999999999999" x14ac:dyDescent="0.25">
      <c r="A3" s="84" t="s">
        <v>21</v>
      </c>
      <c r="B3" s="85" t="s">
        <v>20</v>
      </c>
      <c r="C3" s="86" t="s">
        <v>25</v>
      </c>
      <c r="D3" s="87" t="s">
        <v>26</v>
      </c>
      <c r="E3" s="87" t="s">
        <v>27</v>
      </c>
      <c r="F3" s="87" t="s">
        <v>28</v>
      </c>
      <c r="G3" s="88" t="s">
        <v>29</v>
      </c>
      <c r="K3" s="13"/>
    </row>
    <row r="4" spans="1:14" ht="15" customHeight="1" x14ac:dyDescent="0.3">
      <c r="A4" s="14"/>
      <c r="B4" s="93" t="s">
        <v>0</v>
      </c>
      <c r="C4" s="135"/>
      <c r="D4" s="125"/>
      <c r="E4" s="125"/>
      <c r="F4" s="125"/>
      <c r="G4" s="126"/>
    </row>
    <row r="5" spans="1:14" ht="18" customHeight="1" x14ac:dyDescent="0.25">
      <c r="A5" s="15"/>
      <c r="B5" s="16" t="s">
        <v>22</v>
      </c>
      <c r="C5" s="111"/>
      <c r="D5" s="112"/>
      <c r="E5" s="111"/>
      <c r="F5" s="112"/>
      <c r="G5" s="113"/>
    </row>
    <row r="6" spans="1:14" ht="18" customHeight="1" x14ac:dyDescent="0.25">
      <c r="A6" s="15"/>
      <c r="B6" s="17" t="s">
        <v>23</v>
      </c>
      <c r="C6" s="107"/>
      <c r="D6" s="108"/>
      <c r="E6" s="107"/>
      <c r="F6" s="109"/>
      <c r="G6" s="110"/>
    </row>
    <row r="7" spans="1:14" s="19" customFormat="1" ht="15" customHeight="1" x14ac:dyDescent="0.3">
      <c r="A7" s="14"/>
      <c r="B7" s="18" t="s">
        <v>19</v>
      </c>
      <c r="C7" s="186"/>
      <c r="D7" s="186"/>
      <c r="E7" s="186"/>
      <c r="F7" s="186"/>
      <c r="G7" s="187"/>
      <c r="K7" s="20"/>
    </row>
    <row r="8" spans="1:14" s="22" customFormat="1" ht="124.95" customHeight="1" x14ac:dyDescent="0.25">
      <c r="A8" s="21"/>
      <c r="B8" s="188"/>
      <c r="C8" s="189"/>
      <c r="D8" s="189"/>
      <c r="E8" s="189"/>
      <c r="F8" s="189"/>
      <c r="G8" s="190"/>
      <c r="J8" s="23"/>
      <c r="K8" s="23"/>
    </row>
    <row r="9" spans="1:14" ht="4.95" customHeight="1" x14ac:dyDescent="0.25">
      <c r="A9" s="24"/>
      <c r="B9" s="25"/>
      <c r="C9" s="26"/>
      <c r="D9" s="26"/>
      <c r="E9" s="26"/>
      <c r="F9" s="26"/>
      <c r="G9" s="27"/>
    </row>
    <row r="10" spans="1:14" s="28" customFormat="1" ht="15" customHeight="1" x14ac:dyDescent="0.25">
      <c r="A10" s="14"/>
      <c r="B10" s="47" t="s">
        <v>35</v>
      </c>
      <c r="C10" s="44" t="s">
        <v>30</v>
      </c>
      <c r="D10" s="45" t="s">
        <v>31</v>
      </c>
      <c r="E10" s="44" t="s">
        <v>32</v>
      </c>
      <c r="F10" s="45" t="s">
        <v>33</v>
      </c>
      <c r="G10" s="46" t="s">
        <v>34</v>
      </c>
      <c r="K10" s="29"/>
    </row>
    <row r="11" spans="1:14" ht="32.25" customHeight="1" x14ac:dyDescent="0.3">
      <c r="A11" s="14"/>
      <c r="B11" s="94" t="s">
        <v>1</v>
      </c>
      <c r="C11" s="135"/>
      <c r="D11" s="125"/>
      <c r="E11" s="125"/>
      <c r="F11" s="125"/>
      <c r="G11" s="126"/>
    </row>
    <row r="12" spans="1:14" ht="18" customHeight="1" x14ac:dyDescent="0.25">
      <c r="A12" s="14"/>
      <c r="B12" s="30" t="s">
        <v>22</v>
      </c>
      <c r="C12" s="104"/>
      <c r="D12" s="105"/>
      <c r="E12" s="104"/>
      <c r="F12" s="105"/>
      <c r="G12" s="106"/>
    </row>
    <row r="13" spans="1:14" ht="18" customHeight="1" x14ac:dyDescent="0.25">
      <c r="A13" s="14"/>
      <c r="B13" s="31" t="s">
        <v>23</v>
      </c>
      <c r="C13" s="107"/>
      <c r="D13" s="108"/>
      <c r="E13" s="107"/>
      <c r="F13" s="109"/>
      <c r="G13" s="110"/>
    </row>
    <row r="14" spans="1:14" ht="15" customHeight="1" x14ac:dyDescent="0.3">
      <c r="A14" s="14"/>
      <c r="B14" s="18" t="s">
        <v>19</v>
      </c>
      <c r="C14" s="118"/>
      <c r="D14" s="118"/>
      <c r="E14" s="118"/>
      <c r="F14" s="118"/>
      <c r="G14" s="117"/>
    </row>
    <row r="15" spans="1:14" s="22" customFormat="1" ht="130.19999999999999" customHeight="1" x14ac:dyDescent="0.25">
      <c r="A15" s="21"/>
      <c r="B15" s="191"/>
      <c r="C15" s="191"/>
      <c r="D15" s="191"/>
      <c r="E15" s="191"/>
      <c r="F15" s="191"/>
      <c r="G15" s="192"/>
      <c r="K15" s="23"/>
    </row>
    <row r="16" spans="1:14" ht="7.95" customHeight="1" x14ac:dyDescent="0.25">
      <c r="A16" s="24"/>
      <c r="B16" s="25"/>
      <c r="C16" s="26"/>
      <c r="D16" s="26"/>
      <c r="E16" s="26"/>
      <c r="F16" s="26"/>
      <c r="G16" s="27"/>
    </row>
    <row r="17" spans="1:11" s="28" customFormat="1" ht="15" customHeight="1" x14ac:dyDescent="0.25">
      <c r="A17" s="14"/>
      <c r="B17" s="89" t="s">
        <v>35</v>
      </c>
      <c r="C17" s="48" t="s">
        <v>30</v>
      </c>
      <c r="D17" s="45" t="s">
        <v>31</v>
      </c>
      <c r="E17" s="44" t="s">
        <v>32</v>
      </c>
      <c r="F17" s="45" t="s">
        <v>33</v>
      </c>
      <c r="G17" s="46" t="s">
        <v>34</v>
      </c>
      <c r="K17" s="29"/>
    </row>
    <row r="18" spans="1:11" ht="15" customHeight="1" x14ac:dyDescent="0.3">
      <c r="A18" s="14"/>
      <c r="B18" s="95" t="s">
        <v>2</v>
      </c>
      <c r="C18" s="125"/>
      <c r="D18" s="125"/>
      <c r="E18" s="125"/>
      <c r="F18" s="125"/>
      <c r="G18" s="126"/>
    </row>
    <row r="19" spans="1:11" ht="18" customHeight="1" x14ac:dyDescent="0.25">
      <c r="A19" s="14"/>
      <c r="B19" s="30" t="s">
        <v>22</v>
      </c>
      <c r="C19" s="111"/>
      <c r="D19" s="112"/>
      <c r="E19" s="111"/>
      <c r="F19" s="112"/>
      <c r="G19" s="113"/>
    </row>
    <row r="20" spans="1:11" ht="18" customHeight="1" x14ac:dyDescent="0.25">
      <c r="A20" s="14"/>
      <c r="B20" s="31" t="s">
        <v>23</v>
      </c>
      <c r="C20" s="107"/>
      <c r="D20" s="108"/>
      <c r="E20" s="107"/>
      <c r="F20" s="109"/>
      <c r="G20" s="110"/>
    </row>
    <row r="21" spans="1:11" ht="19.95" customHeight="1" x14ac:dyDescent="0.3">
      <c r="A21" s="14"/>
      <c r="B21" s="18" t="s">
        <v>19</v>
      </c>
      <c r="C21" s="118"/>
      <c r="D21" s="118"/>
      <c r="E21" s="118"/>
      <c r="F21" s="118"/>
      <c r="G21" s="117"/>
    </row>
    <row r="22" spans="1:11" s="22" customFormat="1" ht="139.94999999999999" customHeight="1" x14ac:dyDescent="0.25">
      <c r="A22" s="21"/>
      <c r="B22" s="32"/>
      <c r="C22" s="32"/>
      <c r="D22" s="32"/>
      <c r="E22" s="32"/>
      <c r="F22" s="32"/>
      <c r="G22" s="33"/>
      <c r="K22" s="23"/>
    </row>
    <row r="23" spans="1:11" ht="9" customHeight="1" x14ac:dyDescent="0.25">
      <c r="A23" s="24"/>
      <c r="B23" s="25"/>
      <c r="C23" s="26"/>
      <c r="D23" s="26"/>
      <c r="E23" s="26"/>
      <c r="F23" s="26"/>
      <c r="G23" s="27"/>
    </row>
    <row r="24" spans="1:11" s="28" customFormat="1" ht="15" customHeight="1" x14ac:dyDescent="0.25">
      <c r="A24" s="14"/>
      <c r="B24" s="89" t="s">
        <v>35</v>
      </c>
      <c r="C24" s="48" t="s">
        <v>30</v>
      </c>
      <c r="D24" s="45" t="s">
        <v>31</v>
      </c>
      <c r="E24" s="44" t="s">
        <v>32</v>
      </c>
      <c r="F24" s="45" t="s">
        <v>33</v>
      </c>
      <c r="G24" s="46" t="s">
        <v>34</v>
      </c>
      <c r="K24" s="29"/>
    </row>
    <row r="25" spans="1:11" s="28" customFormat="1" ht="15" customHeight="1" x14ac:dyDescent="0.25">
      <c r="A25" s="14"/>
      <c r="B25" s="90" t="s">
        <v>61</v>
      </c>
      <c r="C25" s="195"/>
      <c r="D25" s="196"/>
      <c r="E25" s="196"/>
      <c r="F25" s="196"/>
      <c r="G25" s="197"/>
      <c r="K25" s="29"/>
    </row>
    <row r="26" spans="1:11" ht="19.95" customHeight="1" x14ac:dyDescent="0.25">
      <c r="A26" s="14"/>
      <c r="B26" s="91" t="s">
        <v>3</v>
      </c>
      <c r="C26" s="104">
        <f>21530/2</f>
        <v>10765</v>
      </c>
      <c r="D26" s="104">
        <v>21530</v>
      </c>
      <c r="E26" s="104">
        <f>21530/2</f>
        <v>10765</v>
      </c>
      <c r="F26" s="105"/>
      <c r="G26" s="115"/>
    </row>
    <row r="27" spans="1:11" ht="28.2" customHeight="1" x14ac:dyDescent="0.25">
      <c r="A27" s="14"/>
      <c r="B27" s="92" t="s">
        <v>4</v>
      </c>
      <c r="C27" s="114">
        <f>SUM(Expenses!C7,Expenses!C47)</f>
        <v>19960.418999999998</v>
      </c>
      <c r="D27" s="105">
        <f>SUM(Expenses!D7,Expenses!D47)</f>
        <v>20559.23157</v>
      </c>
      <c r="E27" s="114">
        <f>SUM(Expenses!E7,Expenses!E47)</f>
        <v>21176.008517099999</v>
      </c>
      <c r="F27" s="105">
        <f>SUM(Expenses!F7,Expenses!F47)</f>
        <v>21811.288772612999</v>
      </c>
      <c r="G27" s="115">
        <f>SUM(Expenses!G7,Expenses!G47)</f>
        <v>22465.62743579139</v>
      </c>
    </row>
    <row r="28" spans="1:11" ht="61.2" customHeight="1" x14ac:dyDescent="0.3">
      <c r="A28" s="14"/>
      <c r="B28" s="193" t="s">
        <v>65</v>
      </c>
      <c r="C28" s="193"/>
      <c r="D28" s="193"/>
      <c r="E28" s="193"/>
      <c r="F28" s="193"/>
      <c r="G28" s="194"/>
    </row>
    <row r="29" spans="1:11" s="22" customFormat="1" ht="150" customHeight="1" x14ac:dyDescent="0.25">
      <c r="A29" s="21"/>
      <c r="B29" s="191" t="s">
        <v>126</v>
      </c>
      <c r="C29" s="191"/>
      <c r="D29" s="191"/>
      <c r="E29" s="191"/>
      <c r="F29" s="191"/>
      <c r="G29" s="192"/>
      <c r="K29" s="23"/>
    </row>
    <row r="30" spans="1:11" ht="7.95" customHeight="1" x14ac:dyDescent="0.25">
      <c r="A30" s="24"/>
      <c r="B30" s="25"/>
      <c r="C30" s="26"/>
      <c r="D30" s="26"/>
      <c r="E30" s="26"/>
      <c r="F30" s="26"/>
      <c r="G30" s="27"/>
    </row>
    <row r="31" spans="1:11" s="28" customFormat="1" ht="15" customHeight="1" x14ac:dyDescent="0.25">
      <c r="A31" s="14"/>
      <c r="B31" s="49" t="s">
        <v>35</v>
      </c>
      <c r="C31" s="50" t="s">
        <v>30</v>
      </c>
      <c r="D31" s="45" t="s">
        <v>31</v>
      </c>
      <c r="E31" s="44" t="s">
        <v>32</v>
      </c>
      <c r="F31" s="45" t="s">
        <v>33</v>
      </c>
      <c r="G31" s="46" t="s">
        <v>34</v>
      </c>
      <c r="K31" s="29"/>
    </row>
    <row r="32" spans="1:11" ht="15" customHeight="1" x14ac:dyDescent="0.3">
      <c r="A32" s="14"/>
      <c r="B32" s="96" t="s">
        <v>5</v>
      </c>
      <c r="C32" s="125"/>
      <c r="D32" s="125"/>
      <c r="E32" s="125"/>
      <c r="F32" s="125"/>
      <c r="G32" s="126"/>
    </row>
    <row r="33" spans="1:11" ht="18" customHeight="1" x14ac:dyDescent="0.25">
      <c r="A33" s="14"/>
      <c r="B33" s="30" t="s">
        <v>22</v>
      </c>
      <c r="C33" s="111">
        <f>enrollment!N4</f>
        <v>10152</v>
      </c>
      <c r="D33" s="111">
        <f>enrollment!N5</f>
        <v>41826.240000000005</v>
      </c>
      <c r="E33" s="111">
        <f>enrollment!N7</f>
        <v>82571.968800000002</v>
      </c>
      <c r="F33" s="111">
        <f>enrollment!N9</f>
        <v>118329.221376</v>
      </c>
      <c r="G33" s="113">
        <f>enrollment!N11</f>
        <v>163775.03796072002</v>
      </c>
    </row>
    <row r="34" spans="1:11" ht="18" customHeight="1" x14ac:dyDescent="0.25">
      <c r="A34" s="14"/>
      <c r="B34" s="31" t="s">
        <v>23</v>
      </c>
      <c r="C34" s="107"/>
      <c r="D34" s="108"/>
      <c r="E34" s="107"/>
      <c r="F34" s="109"/>
      <c r="G34" s="110"/>
    </row>
    <row r="35" spans="1:11" ht="19.95" customHeight="1" x14ac:dyDescent="0.3">
      <c r="A35" s="14"/>
      <c r="B35" s="198" t="s">
        <v>24</v>
      </c>
      <c r="C35" s="193"/>
      <c r="D35" s="193"/>
      <c r="E35" s="193"/>
      <c r="F35" s="193"/>
      <c r="G35" s="194"/>
    </row>
    <row r="36" spans="1:11" s="22" customFormat="1" ht="130.19999999999999" customHeight="1" x14ac:dyDescent="0.25">
      <c r="A36" s="21"/>
      <c r="B36" s="191" t="s">
        <v>101</v>
      </c>
      <c r="C36" s="191"/>
      <c r="D36" s="191"/>
      <c r="E36" s="191"/>
      <c r="F36" s="191"/>
      <c r="G36" s="192"/>
      <c r="K36" s="23"/>
    </row>
    <row r="37" spans="1:11" s="22" customFormat="1" ht="22.5" customHeight="1" x14ac:dyDescent="0.25">
      <c r="A37" s="98"/>
      <c r="B37" s="100" t="s">
        <v>62</v>
      </c>
      <c r="C37" s="101"/>
      <c r="D37" s="101"/>
      <c r="E37" s="101"/>
      <c r="F37" s="101"/>
      <c r="G37" s="101"/>
      <c r="K37" s="23"/>
    </row>
    <row r="38" spans="1:11" s="22" customFormat="1" ht="17.25" customHeight="1" x14ac:dyDescent="0.25">
      <c r="A38" s="99"/>
      <c r="B38" s="102" t="s">
        <v>22</v>
      </c>
      <c r="C38" s="103">
        <f t="shared" ref="C38:G39" si="0">SUM(C5,C12,C19,C26,C33)</f>
        <v>20917</v>
      </c>
      <c r="D38" s="103">
        <f t="shared" si="0"/>
        <v>63356.240000000005</v>
      </c>
      <c r="E38" s="103">
        <f t="shared" si="0"/>
        <v>93336.968800000002</v>
      </c>
      <c r="F38" s="103">
        <f t="shared" si="0"/>
        <v>118329.221376</v>
      </c>
      <c r="G38" s="103">
        <f t="shared" si="0"/>
        <v>163775.03796072002</v>
      </c>
      <c r="K38" s="23"/>
    </row>
    <row r="39" spans="1:11" s="22" customFormat="1" ht="18" customHeight="1" x14ac:dyDescent="0.25">
      <c r="A39" s="99"/>
      <c r="B39" s="102" t="s">
        <v>23</v>
      </c>
      <c r="C39" s="103">
        <f t="shared" si="0"/>
        <v>19960.418999999998</v>
      </c>
      <c r="D39" s="103">
        <f t="shared" si="0"/>
        <v>20559.23157</v>
      </c>
      <c r="E39" s="103">
        <f t="shared" si="0"/>
        <v>21176.008517099999</v>
      </c>
      <c r="F39" s="103">
        <f t="shared" si="0"/>
        <v>21811.288772612999</v>
      </c>
      <c r="G39" s="103">
        <f t="shared" si="0"/>
        <v>22465.62743579139</v>
      </c>
      <c r="K39" s="23"/>
    </row>
    <row r="40" spans="1:11" ht="17.25" customHeight="1" x14ac:dyDescent="0.25">
      <c r="A40" s="24"/>
      <c r="B40" s="25"/>
      <c r="C40" s="34"/>
      <c r="D40" s="34"/>
      <c r="E40" s="34"/>
      <c r="F40" s="34"/>
      <c r="G40" s="35"/>
    </row>
    <row r="41" spans="1:11" ht="16.2" x14ac:dyDescent="0.25">
      <c r="A41" s="199" t="s">
        <v>21</v>
      </c>
      <c r="B41" s="200" t="s">
        <v>47</v>
      </c>
      <c r="C41" s="120" t="s">
        <v>30</v>
      </c>
      <c r="D41" s="120" t="s">
        <v>31</v>
      </c>
      <c r="E41" s="120" t="s">
        <v>32</v>
      </c>
      <c r="F41" s="120" t="s">
        <v>33</v>
      </c>
      <c r="G41" s="120" t="s">
        <v>34</v>
      </c>
    </row>
    <row r="42" spans="1:11" s="11" customFormat="1" ht="30" customHeight="1" x14ac:dyDescent="0.25">
      <c r="A42" s="199"/>
      <c r="B42" s="200"/>
      <c r="C42" s="116">
        <f>SUM(C5,C6,C12,C13,C19,C20,C26,C27,C33,C34)</f>
        <v>40877.418999999994</v>
      </c>
      <c r="D42" s="116">
        <f>SUM(D5,D6,D12,D13,D19,D20,D26,D27,D33,D34)</f>
        <v>83915.471570000009</v>
      </c>
      <c r="E42" s="116">
        <f>SUM(E5,E6,E12,E13,E19,E20,E26,E27,E33,E34)</f>
        <v>114512.9773171</v>
      </c>
      <c r="F42" s="116">
        <f>SUM(F5,F6,F12,F13,F19,F20,F26,F27,F33,F34)</f>
        <v>140140.51014861302</v>
      </c>
      <c r="G42" s="116">
        <f>SUM(G5,G6,G12,G13,G19,G20,G26,G27,G33,G34)</f>
        <v>186240.66539651141</v>
      </c>
    </row>
    <row r="43" spans="1:11" s="11" customFormat="1" ht="17.399999999999999" x14ac:dyDescent="0.25">
      <c r="A43" s="119"/>
      <c r="B43" s="36"/>
      <c r="C43" s="37"/>
      <c r="D43" s="37"/>
      <c r="E43" s="37"/>
      <c r="F43" s="37"/>
      <c r="G43" s="37"/>
    </row>
    <row r="44" spans="1:11" s="11" customFormat="1" x14ac:dyDescent="0.25">
      <c r="A44" s="40"/>
      <c r="B44" s="38"/>
      <c r="C44" s="39"/>
      <c r="D44" s="39"/>
      <c r="E44" s="39"/>
      <c r="F44" s="39"/>
      <c r="G44" s="39"/>
    </row>
    <row r="45" spans="1:11" s="11" customFormat="1" x14ac:dyDescent="0.25">
      <c r="A45" s="40"/>
      <c r="B45" s="38"/>
      <c r="C45" s="39"/>
      <c r="D45" s="39"/>
      <c r="E45" s="39"/>
      <c r="F45" s="39"/>
      <c r="G45" s="39"/>
    </row>
    <row r="46" spans="1:11" s="11" customFormat="1" x14ac:dyDescent="0.3">
      <c r="A46" s="149"/>
      <c r="B46" s="144">
        <f>SUM(C42:G42)</f>
        <v>565687.04343222443</v>
      </c>
      <c r="C46" s="150" t="s">
        <v>67</v>
      </c>
      <c r="D46" s="151"/>
      <c r="E46" s="147"/>
      <c r="F46" s="147"/>
      <c r="G46" s="147"/>
      <c r="H46" s="153"/>
    </row>
    <row r="47" spans="1:11" s="11" customFormat="1" x14ac:dyDescent="0.25">
      <c r="A47" s="40"/>
      <c r="B47" s="38"/>
      <c r="C47" s="39"/>
      <c r="D47" s="39"/>
      <c r="E47" s="39"/>
      <c r="F47" s="39"/>
      <c r="G47" s="39"/>
    </row>
    <row r="48" spans="1:11" s="11" customFormat="1" x14ac:dyDescent="0.25">
      <c r="A48" s="40"/>
      <c r="B48" s="38"/>
      <c r="C48" s="39"/>
      <c r="D48" s="39"/>
      <c r="E48" s="39"/>
      <c r="F48" s="39"/>
      <c r="G48" s="39"/>
    </row>
    <row r="49" spans="1:11" s="11" customFormat="1" x14ac:dyDescent="0.25">
      <c r="A49" s="40"/>
      <c r="B49" s="38"/>
      <c r="C49" s="39"/>
      <c r="D49" s="39"/>
      <c r="E49" s="39"/>
      <c r="F49" s="39"/>
      <c r="G49" s="39"/>
    </row>
    <row r="50" spans="1:11" s="11" customFormat="1" x14ac:dyDescent="0.25">
      <c r="A50" s="40"/>
      <c r="B50" s="38"/>
      <c r="C50" s="39"/>
      <c r="D50" s="39"/>
      <c r="E50" s="39"/>
      <c r="F50" s="39"/>
      <c r="G50" s="39"/>
    </row>
    <row r="51" spans="1:11" s="11" customFormat="1" x14ac:dyDescent="0.25">
      <c r="A51" s="40"/>
      <c r="B51" s="38"/>
      <c r="C51" s="39"/>
      <c r="D51" s="39"/>
      <c r="E51" s="39"/>
      <c r="F51" s="39"/>
      <c r="G51" s="39"/>
    </row>
    <row r="52" spans="1:11" s="11" customFormat="1" x14ac:dyDescent="0.25">
      <c r="A52" s="40"/>
      <c r="B52" s="38"/>
      <c r="C52" s="39"/>
      <c r="D52" s="39"/>
      <c r="E52" s="39"/>
      <c r="F52" s="39"/>
      <c r="G52" s="39"/>
    </row>
    <row r="53" spans="1:11" s="11" customFormat="1" x14ac:dyDescent="0.25">
      <c r="A53" s="40"/>
      <c r="B53" s="38"/>
      <c r="C53" s="39"/>
      <c r="D53" s="39"/>
      <c r="E53" s="39"/>
      <c r="F53" s="39"/>
      <c r="G53" s="39"/>
    </row>
    <row r="54" spans="1:11" s="11" customFormat="1" x14ac:dyDescent="0.25">
      <c r="A54" s="40"/>
      <c r="B54" s="38"/>
      <c r="C54" s="39"/>
      <c r="D54" s="39"/>
      <c r="E54" s="39"/>
      <c r="F54" s="39"/>
      <c r="G54" s="39"/>
    </row>
    <row r="55" spans="1:11" s="11" customFormat="1" x14ac:dyDescent="0.25">
      <c r="A55" s="40"/>
      <c r="B55" s="38"/>
      <c r="C55" s="39"/>
      <c r="D55" s="39"/>
      <c r="E55" s="39"/>
      <c r="F55" s="39"/>
      <c r="G55" s="39"/>
    </row>
    <row r="56" spans="1:11" ht="15" x14ac:dyDescent="0.25">
      <c r="A56" s="10"/>
      <c r="B56" s="41"/>
      <c r="C56" s="41"/>
      <c r="D56" s="41"/>
      <c r="E56" s="41"/>
      <c r="F56" s="41"/>
      <c r="G56" s="41"/>
      <c r="K56" s="10"/>
    </row>
    <row r="57" spans="1:11" ht="15" x14ac:dyDescent="0.25">
      <c r="A57" s="10"/>
      <c r="B57" s="41"/>
      <c r="C57" s="41"/>
      <c r="D57" s="41"/>
      <c r="E57" s="41"/>
      <c r="F57" s="41"/>
      <c r="G57" s="41"/>
      <c r="K57" s="10"/>
    </row>
  </sheetData>
  <sheetProtection selectLockedCells="1"/>
  <mergeCells count="11">
    <mergeCell ref="B35:G35"/>
    <mergeCell ref="B36:G36"/>
    <mergeCell ref="A41:A42"/>
    <mergeCell ref="B41:B42"/>
    <mergeCell ref="B29:G29"/>
    <mergeCell ref="A1:G1"/>
    <mergeCell ref="C7:G7"/>
    <mergeCell ref="B8:G8"/>
    <mergeCell ref="B15:G15"/>
    <mergeCell ref="B28:G28"/>
    <mergeCell ref="C25:G25"/>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0000"/>
  </sheetPr>
  <dimension ref="A1:M109"/>
  <sheetViews>
    <sheetView zoomScaleNormal="100" workbookViewId="0">
      <selection activeCell="B53" sqref="B53"/>
    </sheetView>
  </sheetViews>
  <sheetFormatPr defaultColWidth="9.109375" defaultRowHeight="15.6" x14ac:dyDescent="0.25"/>
  <cols>
    <col min="1" max="1" width="6.6640625" style="42" customWidth="1"/>
    <col min="2" max="2" width="51.109375" style="43" customWidth="1"/>
    <col min="3" max="5" width="13" style="43" customWidth="1"/>
    <col min="6" max="6" width="13.44140625" style="43" customWidth="1"/>
    <col min="7" max="7" width="13.33203125" style="43" customWidth="1"/>
    <col min="8" max="8" width="32.6640625" style="10" customWidth="1"/>
    <col min="9" max="9" width="19.44140625" style="10" customWidth="1"/>
    <col min="10" max="10" width="9.109375" style="10"/>
    <col min="11" max="11" width="9.109375" style="11"/>
    <col min="12" max="16384" width="9.109375" style="10"/>
  </cols>
  <sheetData>
    <row r="1" spans="1:11" s="5" customFormat="1" ht="144.75" customHeight="1" x14ac:dyDescent="0.25">
      <c r="A1" s="183" t="s">
        <v>70</v>
      </c>
      <c r="B1" s="184"/>
      <c r="C1" s="184"/>
      <c r="D1" s="184"/>
      <c r="E1" s="184"/>
      <c r="F1" s="184"/>
      <c r="G1" s="185"/>
      <c r="K1" s="6"/>
    </row>
    <row r="2" spans="1:11" ht="11.25" customHeight="1" thickBot="1" x14ac:dyDescent="0.3">
      <c r="A2" s="7"/>
      <c r="B2" s="8"/>
      <c r="C2" s="9"/>
      <c r="D2" s="9"/>
      <c r="E2" s="9"/>
      <c r="F2" s="9"/>
      <c r="G2" s="9"/>
    </row>
    <row r="3" spans="1:11" s="12" customFormat="1" ht="17.399999999999999" x14ac:dyDescent="0.25">
      <c r="A3" s="84" t="s">
        <v>42</v>
      </c>
      <c r="B3" s="121" t="s">
        <v>36</v>
      </c>
      <c r="C3" s="122" t="s">
        <v>92</v>
      </c>
      <c r="D3" s="123" t="s">
        <v>93</v>
      </c>
      <c r="E3" s="123" t="s">
        <v>94</v>
      </c>
      <c r="F3" s="123" t="s">
        <v>95</v>
      </c>
      <c r="G3" s="124" t="s">
        <v>96</v>
      </c>
      <c r="K3" s="13"/>
    </row>
    <row r="4" spans="1:11" s="63" customFormat="1" ht="15" customHeight="1" x14ac:dyDescent="0.25">
      <c r="A4" s="60"/>
      <c r="B4" s="129" t="s">
        <v>44</v>
      </c>
      <c r="C4" s="61"/>
      <c r="D4" s="61"/>
      <c r="E4" s="61"/>
      <c r="F4" s="61"/>
      <c r="G4" s="62"/>
      <c r="K4" s="64"/>
    </row>
    <row r="5" spans="1:11" ht="15" customHeight="1" x14ac:dyDescent="0.3">
      <c r="A5" s="14"/>
      <c r="B5" s="134" t="s">
        <v>6</v>
      </c>
      <c r="C5" s="135"/>
      <c r="D5" s="125"/>
      <c r="E5" s="125"/>
      <c r="F5" s="125"/>
      <c r="G5" s="126"/>
    </row>
    <row r="6" spans="1:11" ht="15" customHeight="1" x14ac:dyDescent="0.25">
      <c r="A6" s="15"/>
      <c r="B6" s="127" t="s">
        <v>22</v>
      </c>
      <c r="C6" s="111"/>
      <c r="D6" s="111"/>
      <c r="E6" s="111"/>
      <c r="F6" s="112"/>
      <c r="G6" s="113"/>
    </row>
    <row r="7" spans="1:11" ht="19.95" customHeight="1" x14ac:dyDescent="0.25">
      <c r="A7" s="15"/>
      <c r="B7" s="127" t="s">
        <v>105</v>
      </c>
      <c r="C7" s="104">
        <f>personnel!G3</f>
        <v>7209.6210000000001</v>
      </c>
      <c r="D7" s="104">
        <f>C7*(1+$A$99)</f>
        <v>7425.9096300000001</v>
      </c>
      <c r="E7" s="104">
        <f>D7*(1+$A$99)</f>
        <v>7648.6869188999999</v>
      </c>
      <c r="F7" s="104">
        <f>E7*(1+$A$99)</f>
        <v>7878.1475264669998</v>
      </c>
      <c r="G7" s="104">
        <f>F7*(1+$A$99)</f>
        <v>8114.4919522610098</v>
      </c>
    </row>
    <row r="8" spans="1:11" ht="15" customHeight="1" x14ac:dyDescent="0.3">
      <c r="A8" s="14"/>
      <c r="B8" s="134" t="s">
        <v>7</v>
      </c>
      <c r="C8" s="138"/>
      <c r="D8" s="139"/>
      <c r="E8" s="139"/>
      <c r="F8" s="139"/>
      <c r="G8" s="140"/>
    </row>
    <row r="9" spans="1:11" ht="15" customHeight="1" x14ac:dyDescent="0.25">
      <c r="A9" s="15"/>
      <c r="B9" s="127" t="s">
        <v>22</v>
      </c>
      <c r="C9" s="111"/>
      <c r="D9" s="111"/>
      <c r="E9" s="111"/>
      <c r="F9" s="112"/>
      <c r="G9" s="113"/>
    </row>
    <row r="10" spans="1:11" ht="15" customHeight="1" x14ac:dyDescent="0.25">
      <c r="A10" s="15"/>
      <c r="B10" s="127" t="s">
        <v>23</v>
      </c>
      <c r="C10" s="114"/>
      <c r="D10" s="105"/>
      <c r="E10" s="114"/>
      <c r="F10" s="105"/>
      <c r="G10" s="133"/>
    </row>
    <row r="11" spans="1:11" ht="15" customHeight="1" x14ac:dyDescent="0.3">
      <c r="A11" s="14"/>
      <c r="B11" s="134" t="s">
        <v>8</v>
      </c>
      <c r="C11" s="138"/>
      <c r="D11" s="139"/>
      <c r="E11" s="139"/>
      <c r="F11" s="139"/>
      <c r="G11" s="140"/>
    </row>
    <row r="12" spans="1:11" ht="34.950000000000003" customHeight="1" x14ac:dyDescent="0.25">
      <c r="A12" s="15"/>
      <c r="B12" s="127" t="s">
        <v>106</v>
      </c>
      <c r="C12" s="111">
        <f>(20000*1.0765)/2</f>
        <v>10765</v>
      </c>
      <c r="D12" s="111">
        <f>20000*1.0765</f>
        <v>21530</v>
      </c>
      <c r="E12" s="111">
        <f>20000*1.0765</f>
        <v>21530</v>
      </c>
      <c r="F12" s="111">
        <f>20000*1.0765</f>
        <v>21530</v>
      </c>
      <c r="G12" s="111">
        <f>20000*1.0765</f>
        <v>21530</v>
      </c>
    </row>
    <row r="13" spans="1:11" ht="15" customHeight="1" x14ac:dyDescent="0.25">
      <c r="A13" s="15"/>
      <c r="B13" s="127" t="s">
        <v>23</v>
      </c>
      <c r="C13" s="114"/>
      <c r="D13" s="105"/>
      <c r="E13" s="114"/>
      <c r="F13" s="105"/>
      <c r="G13" s="133"/>
    </row>
    <row r="14" spans="1:11" ht="15" customHeight="1" x14ac:dyDescent="0.3">
      <c r="A14" s="14"/>
      <c r="B14" s="134" t="s">
        <v>9</v>
      </c>
      <c r="C14" s="138"/>
      <c r="D14" s="139"/>
      <c r="E14" s="139"/>
      <c r="F14" s="139"/>
      <c r="G14" s="140"/>
    </row>
    <row r="15" spans="1:11" ht="15" customHeight="1" x14ac:dyDescent="0.25">
      <c r="A15" s="15"/>
      <c r="B15" s="127" t="s">
        <v>22</v>
      </c>
      <c r="C15" s="111"/>
      <c r="D15" s="111"/>
      <c r="E15" s="111"/>
      <c r="F15" s="112"/>
      <c r="G15" s="113"/>
    </row>
    <row r="16" spans="1:11" ht="15" customHeight="1" x14ac:dyDescent="0.25">
      <c r="A16" s="15"/>
      <c r="B16" s="127" t="s">
        <v>23</v>
      </c>
      <c r="C16" s="114"/>
      <c r="D16" s="105"/>
      <c r="E16" s="114"/>
      <c r="F16" s="105"/>
      <c r="G16" s="133"/>
    </row>
    <row r="17" spans="1:11" ht="15" customHeight="1" x14ac:dyDescent="0.3">
      <c r="A17" s="14"/>
      <c r="B17" s="128" t="s">
        <v>10</v>
      </c>
      <c r="C17" s="138"/>
      <c r="D17" s="139"/>
      <c r="E17" s="139"/>
      <c r="F17" s="139"/>
      <c r="G17" s="140"/>
    </row>
    <row r="18" spans="1:11" ht="15" customHeight="1" x14ac:dyDescent="0.25">
      <c r="A18" s="15"/>
      <c r="B18" s="16" t="s">
        <v>22</v>
      </c>
      <c r="C18" s="111"/>
      <c r="D18" s="111"/>
      <c r="E18" s="111"/>
      <c r="F18" s="112"/>
      <c r="G18" s="113"/>
    </row>
    <row r="19" spans="1:11" ht="15" customHeight="1" x14ac:dyDescent="0.25">
      <c r="A19" s="15"/>
      <c r="B19" s="16" t="s">
        <v>23</v>
      </c>
      <c r="C19" s="114"/>
      <c r="D19" s="105"/>
      <c r="E19" s="114"/>
      <c r="F19" s="105"/>
      <c r="G19" s="133"/>
    </row>
    <row r="20" spans="1:11" s="19" customFormat="1" ht="40.200000000000003" customHeight="1" x14ac:dyDescent="0.25">
      <c r="A20" s="74"/>
      <c r="B20" s="202" t="s">
        <v>66</v>
      </c>
      <c r="C20" s="202"/>
      <c r="D20" s="202"/>
      <c r="E20" s="202"/>
      <c r="F20" s="202"/>
      <c r="G20" s="203"/>
      <c r="K20" s="20"/>
    </row>
    <row r="21" spans="1:11" s="22" customFormat="1" ht="145.19999999999999" customHeight="1" x14ac:dyDescent="0.25">
      <c r="A21" s="21"/>
      <c r="B21" s="204" t="s">
        <v>125</v>
      </c>
      <c r="C21" s="205"/>
      <c r="D21" s="205"/>
      <c r="E21" s="205"/>
      <c r="F21" s="205"/>
      <c r="G21" s="206"/>
      <c r="J21" s="23"/>
      <c r="K21" s="23"/>
    </row>
    <row r="22" spans="1:11" ht="4.95" customHeight="1" x14ac:dyDescent="0.25">
      <c r="A22" s="24"/>
      <c r="B22" s="25"/>
      <c r="C22" s="25"/>
      <c r="D22" s="25"/>
      <c r="E22" s="25"/>
      <c r="F22" s="25"/>
      <c r="G22" s="59"/>
    </row>
    <row r="23" spans="1:11" s="28" customFormat="1" ht="15" customHeight="1" x14ac:dyDescent="0.25">
      <c r="A23" s="14"/>
      <c r="B23" s="51" t="s">
        <v>45</v>
      </c>
      <c r="C23" s="52" t="s">
        <v>37</v>
      </c>
      <c r="D23" s="53" t="s">
        <v>38</v>
      </c>
      <c r="E23" s="52" t="s">
        <v>39</v>
      </c>
      <c r="F23" s="53" t="s">
        <v>40</v>
      </c>
      <c r="G23" s="54" t="s">
        <v>41</v>
      </c>
      <c r="K23" s="29"/>
    </row>
    <row r="24" spans="1:11" ht="15" customHeight="1" x14ac:dyDescent="0.3">
      <c r="A24" s="14"/>
      <c r="B24" s="130" t="s">
        <v>11</v>
      </c>
      <c r="C24" s="135"/>
      <c r="D24" s="125"/>
      <c r="E24" s="125"/>
      <c r="F24" s="125"/>
      <c r="G24" s="126"/>
    </row>
    <row r="25" spans="1:11" ht="18" customHeight="1" x14ac:dyDescent="0.25">
      <c r="A25" s="14"/>
      <c r="B25" s="30" t="s">
        <v>22</v>
      </c>
      <c r="C25" s="111"/>
      <c r="D25" s="111"/>
      <c r="E25" s="111"/>
      <c r="F25" s="112"/>
      <c r="G25" s="113"/>
    </row>
    <row r="26" spans="1:11" ht="18" customHeight="1" x14ac:dyDescent="0.25">
      <c r="A26" s="14"/>
      <c r="B26" s="31" t="s">
        <v>23</v>
      </c>
      <c r="C26" s="114"/>
      <c r="D26" s="105"/>
      <c r="E26" s="114"/>
      <c r="F26" s="105"/>
      <c r="G26" s="133"/>
    </row>
    <row r="27" spans="1:11" s="75" customFormat="1" ht="15" customHeight="1" x14ac:dyDescent="0.3">
      <c r="A27" s="74"/>
      <c r="B27" s="18" t="s">
        <v>19</v>
      </c>
      <c r="C27" s="57"/>
      <c r="D27" s="57"/>
      <c r="E27" s="57"/>
      <c r="F27" s="57"/>
      <c r="G27" s="58"/>
      <c r="K27" s="76"/>
    </row>
    <row r="28" spans="1:11" s="22" customFormat="1" ht="150" customHeight="1" x14ac:dyDescent="0.25">
      <c r="A28" s="21"/>
      <c r="B28" s="191" t="s">
        <v>71</v>
      </c>
      <c r="C28" s="191"/>
      <c r="D28" s="191"/>
      <c r="E28" s="191"/>
      <c r="F28" s="191"/>
      <c r="G28" s="192"/>
      <c r="K28" s="23"/>
    </row>
    <row r="29" spans="1:11" ht="7.95" customHeight="1" x14ac:dyDescent="0.25">
      <c r="A29" s="24"/>
      <c r="B29" s="25"/>
      <c r="C29" s="26"/>
      <c r="D29" s="26"/>
      <c r="E29" s="26"/>
      <c r="F29" s="26"/>
      <c r="G29" s="27"/>
    </row>
    <row r="30" spans="1:11" s="28" customFormat="1" ht="15" customHeight="1" x14ac:dyDescent="0.25">
      <c r="A30" s="14"/>
      <c r="B30" s="51" t="s">
        <v>45</v>
      </c>
      <c r="C30" s="55" t="s">
        <v>37</v>
      </c>
      <c r="D30" s="53" t="s">
        <v>38</v>
      </c>
      <c r="E30" s="52" t="s">
        <v>39</v>
      </c>
      <c r="F30" s="53" t="s">
        <v>40</v>
      </c>
      <c r="G30" s="54" t="s">
        <v>41</v>
      </c>
      <c r="K30" s="29"/>
    </row>
    <row r="31" spans="1:11" ht="15" customHeight="1" x14ac:dyDescent="0.3">
      <c r="A31" s="14"/>
      <c r="B31" s="131" t="s">
        <v>12</v>
      </c>
      <c r="C31" s="125"/>
      <c r="D31" s="125"/>
      <c r="E31" s="125"/>
      <c r="F31" s="125"/>
      <c r="G31" s="126"/>
    </row>
    <row r="32" spans="1:11" ht="18" customHeight="1" x14ac:dyDescent="0.25">
      <c r="A32" s="14"/>
      <c r="B32" s="30" t="s">
        <v>22</v>
      </c>
      <c r="C32" s="111"/>
      <c r="D32" s="111"/>
      <c r="E32" s="111"/>
      <c r="F32" s="112"/>
      <c r="G32" s="113"/>
    </row>
    <row r="33" spans="1:11" ht="18" customHeight="1" x14ac:dyDescent="0.25">
      <c r="A33" s="14"/>
      <c r="B33" s="31" t="s">
        <v>23</v>
      </c>
      <c r="C33" s="114"/>
      <c r="D33" s="105"/>
      <c r="E33" s="114"/>
      <c r="F33" s="105"/>
      <c r="G33" s="133"/>
    </row>
    <row r="34" spans="1:11" s="75" customFormat="1" ht="19.95" customHeight="1" x14ac:dyDescent="0.3">
      <c r="A34" s="74"/>
      <c r="B34" s="18" t="s">
        <v>19</v>
      </c>
      <c r="C34" s="57"/>
      <c r="D34" s="57"/>
      <c r="E34" s="57"/>
      <c r="F34" s="57"/>
      <c r="G34" s="58"/>
      <c r="K34" s="76"/>
    </row>
    <row r="35" spans="1:11" s="22" customFormat="1" ht="145.19999999999999" customHeight="1" x14ac:dyDescent="0.25">
      <c r="A35" s="21"/>
      <c r="B35" s="188" t="s">
        <v>71</v>
      </c>
      <c r="C35" s="189"/>
      <c r="D35" s="189"/>
      <c r="E35" s="189"/>
      <c r="F35" s="189"/>
      <c r="G35" s="190"/>
      <c r="K35" s="23"/>
    </row>
    <row r="36" spans="1:11" ht="4.95" customHeight="1" x14ac:dyDescent="0.25">
      <c r="A36" s="24"/>
      <c r="B36" s="25"/>
      <c r="C36" s="26"/>
      <c r="D36" s="26"/>
      <c r="E36" s="26"/>
      <c r="F36" s="26"/>
      <c r="G36" s="27"/>
    </row>
    <row r="37" spans="1:11" s="28" customFormat="1" ht="15" customHeight="1" x14ac:dyDescent="0.25">
      <c r="A37" s="14"/>
      <c r="B37" s="51" t="s">
        <v>45</v>
      </c>
      <c r="C37" s="55" t="s">
        <v>37</v>
      </c>
      <c r="D37" s="53" t="s">
        <v>38</v>
      </c>
      <c r="E37" s="52" t="s">
        <v>39</v>
      </c>
      <c r="F37" s="53" t="s">
        <v>40</v>
      </c>
      <c r="G37" s="54" t="s">
        <v>41</v>
      </c>
      <c r="K37" s="29"/>
    </row>
    <row r="38" spans="1:11" ht="15" customHeight="1" x14ac:dyDescent="0.3">
      <c r="A38" s="14"/>
      <c r="B38" s="131" t="s">
        <v>13</v>
      </c>
      <c r="C38" s="125"/>
      <c r="D38" s="125"/>
      <c r="E38" s="125"/>
      <c r="F38" s="125"/>
      <c r="G38" s="126"/>
    </row>
    <row r="39" spans="1:11" ht="19.95" customHeight="1" x14ac:dyDescent="0.25">
      <c r="A39" s="14"/>
      <c r="B39" s="30" t="s">
        <v>22</v>
      </c>
      <c r="C39" s="111"/>
      <c r="D39" s="111"/>
      <c r="E39" s="111"/>
      <c r="F39" s="112"/>
      <c r="G39" s="113"/>
    </row>
    <row r="40" spans="1:11" ht="18" customHeight="1" x14ac:dyDescent="0.25">
      <c r="A40" s="14"/>
      <c r="B40" s="31" t="s">
        <v>23</v>
      </c>
      <c r="C40" s="111"/>
      <c r="D40" s="111"/>
      <c r="E40" s="111"/>
      <c r="F40" s="112"/>
      <c r="G40" s="113"/>
    </row>
    <row r="41" spans="1:11" s="75" customFormat="1" ht="19.95" customHeight="1" x14ac:dyDescent="0.3">
      <c r="A41" s="74"/>
      <c r="B41" s="18" t="s">
        <v>19</v>
      </c>
      <c r="C41" s="57"/>
      <c r="D41" s="57"/>
      <c r="E41" s="57"/>
      <c r="F41" s="57"/>
      <c r="G41" s="58"/>
      <c r="K41" s="76"/>
    </row>
    <row r="42" spans="1:11" s="22" customFormat="1" ht="150" customHeight="1" x14ac:dyDescent="0.25">
      <c r="A42" s="21"/>
      <c r="B42" s="188" t="s">
        <v>71</v>
      </c>
      <c r="C42" s="189"/>
      <c r="D42" s="189"/>
      <c r="E42" s="189"/>
      <c r="F42" s="189"/>
      <c r="G42" s="190"/>
      <c r="K42" s="23"/>
    </row>
    <row r="43" spans="1:11" ht="7.95" customHeight="1" x14ac:dyDescent="0.25">
      <c r="A43" s="24"/>
      <c r="B43" s="25"/>
      <c r="C43" s="26"/>
      <c r="D43" s="26"/>
      <c r="E43" s="26"/>
      <c r="F43" s="26"/>
      <c r="G43" s="27"/>
    </row>
    <row r="44" spans="1:11" s="28" customFormat="1" ht="15" customHeight="1" x14ac:dyDescent="0.25">
      <c r="A44" s="14"/>
      <c r="B44" s="51" t="s">
        <v>45</v>
      </c>
      <c r="C44" s="56" t="s">
        <v>37</v>
      </c>
      <c r="D44" s="53" t="s">
        <v>38</v>
      </c>
      <c r="E44" s="52" t="s">
        <v>39</v>
      </c>
      <c r="F44" s="53" t="s">
        <v>40</v>
      </c>
      <c r="G44" s="54" t="s">
        <v>41</v>
      </c>
      <c r="K44" s="29"/>
    </row>
    <row r="45" spans="1:11" ht="15" customHeight="1" x14ac:dyDescent="0.3">
      <c r="A45" s="14"/>
      <c r="B45" s="132" t="s">
        <v>14</v>
      </c>
      <c r="C45" s="125"/>
      <c r="D45" s="125"/>
      <c r="E45" s="125"/>
      <c r="F45" s="125"/>
      <c r="G45" s="126"/>
    </row>
    <row r="46" spans="1:11" ht="18" customHeight="1" x14ac:dyDescent="0.25">
      <c r="A46" s="14"/>
      <c r="B46" s="30" t="s">
        <v>22</v>
      </c>
      <c r="C46" s="111"/>
      <c r="D46" s="111"/>
      <c r="E46" s="111"/>
      <c r="F46" s="112"/>
      <c r="G46" s="113"/>
    </row>
    <row r="47" spans="1:11" ht="18" customHeight="1" x14ac:dyDescent="0.25">
      <c r="A47" s="14"/>
      <c r="B47" s="31" t="s">
        <v>23</v>
      </c>
      <c r="C47" s="104">
        <f>SUM(personnel!G4,personnel!G5)</f>
        <v>12750.797999999999</v>
      </c>
      <c r="D47" s="104">
        <f>C47*(1+$A$99)</f>
        <v>13133.32194</v>
      </c>
      <c r="E47" s="104">
        <f>D47*(1+$A$99)</f>
        <v>13527.3215982</v>
      </c>
      <c r="F47" s="104">
        <f>E47*(1+$A$99)</f>
        <v>13933.141246146</v>
      </c>
      <c r="G47" s="104">
        <f>F47*(1+$A$99)</f>
        <v>14351.135483530381</v>
      </c>
    </row>
    <row r="48" spans="1:11" s="75" customFormat="1" ht="19.95" customHeight="1" x14ac:dyDescent="0.3">
      <c r="A48" s="74"/>
      <c r="B48" s="18" t="s">
        <v>19</v>
      </c>
      <c r="C48" s="57"/>
      <c r="D48" s="57"/>
      <c r="E48" s="57"/>
      <c r="F48" s="57"/>
      <c r="G48" s="58"/>
      <c r="K48" s="76"/>
    </row>
    <row r="49" spans="1:11" s="22" customFormat="1" ht="130.19999999999999" customHeight="1" x14ac:dyDescent="0.25">
      <c r="A49" s="21"/>
      <c r="B49" s="204" t="s">
        <v>124</v>
      </c>
      <c r="C49" s="205"/>
      <c r="D49" s="205"/>
      <c r="E49" s="205"/>
      <c r="F49" s="205"/>
      <c r="G49" s="206"/>
      <c r="K49" s="23"/>
    </row>
    <row r="50" spans="1:11" ht="7.95" customHeight="1" x14ac:dyDescent="0.25">
      <c r="A50" s="24"/>
      <c r="B50" s="25"/>
      <c r="C50" s="34"/>
      <c r="D50" s="34"/>
      <c r="E50" s="34"/>
      <c r="F50" s="34"/>
      <c r="G50" s="35"/>
    </row>
    <row r="51" spans="1:11" s="28" customFormat="1" ht="15" customHeight="1" x14ac:dyDescent="0.25">
      <c r="A51" s="14"/>
      <c r="B51" s="51" t="s">
        <v>45</v>
      </c>
      <c r="C51" s="55" t="s">
        <v>37</v>
      </c>
      <c r="D51" s="53" t="s">
        <v>38</v>
      </c>
      <c r="E51" s="52" t="s">
        <v>39</v>
      </c>
      <c r="F51" s="53" t="s">
        <v>40</v>
      </c>
      <c r="G51" s="54" t="s">
        <v>41</v>
      </c>
      <c r="K51" s="29"/>
    </row>
    <row r="52" spans="1:11" ht="15" customHeight="1" x14ac:dyDescent="0.3">
      <c r="A52" s="14"/>
      <c r="B52" s="131" t="s">
        <v>15</v>
      </c>
      <c r="C52" s="125"/>
      <c r="D52" s="125"/>
      <c r="E52" s="125"/>
      <c r="F52" s="125"/>
      <c r="G52" s="126"/>
    </row>
    <row r="53" spans="1:11" ht="19.95" customHeight="1" x14ac:dyDescent="0.25">
      <c r="A53" s="14"/>
      <c r="B53" s="30" t="s">
        <v>107</v>
      </c>
      <c r="C53" s="111">
        <f>8000+C100</f>
        <v>10043.87095</v>
      </c>
      <c r="D53" s="111">
        <f>6000+D100</f>
        <v>10195.7735785</v>
      </c>
      <c r="E53" s="111">
        <f>2000+E100</f>
        <v>7725.6488658550006</v>
      </c>
      <c r="F53" s="111">
        <f>2000+F100</f>
        <v>9007.0255074306515</v>
      </c>
      <c r="G53" s="111">
        <f>2000+G100</f>
        <v>11312.033269825572</v>
      </c>
    </row>
    <row r="54" spans="1:11" ht="18" customHeight="1" x14ac:dyDescent="0.25">
      <c r="A54" s="14"/>
      <c r="B54" s="31" t="s">
        <v>23</v>
      </c>
      <c r="C54" s="114"/>
      <c r="D54" s="105"/>
      <c r="E54" s="114"/>
      <c r="F54" s="105"/>
      <c r="G54" s="133"/>
    </row>
    <row r="55" spans="1:11" s="75" customFormat="1" ht="19.95" customHeight="1" x14ac:dyDescent="0.3">
      <c r="A55" s="74"/>
      <c r="B55" s="18" t="s">
        <v>19</v>
      </c>
      <c r="C55" s="57"/>
      <c r="D55" s="57"/>
      <c r="E55" s="57"/>
      <c r="F55" s="57"/>
      <c r="G55" s="58"/>
      <c r="K55" s="76"/>
    </row>
    <row r="56" spans="1:11" s="22" customFormat="1" ht="150" customHeight="1" x14ac:dyDescent="0.25">
      <c r="A56" s="21"/>
      <c r="B56" s="204" t="s">
        <v>122</v>
      </c>
      <c r="C56" s="205"/>
      <c r="D56" s="205"/>
      <c r="E56" s="205"/>
      <c r="F56" s="205"/>
      <c r="G56" s="206"/>
      <c r="K56" s="23"/>
    </row>
    <row r="57" spans="1:11" ht="7.95" customHeight="1" x14ac:dyDescent="0.25">
      <c r="A57" s="24"/>
      <c r="B57" s="25"/>
      <c r="C57" s="26"/>
      <c r="D57" s="26"/>
      <c r="E57" s="26"/>
      <c r="F57" s="26"/>
      <c r="G57" s="27"/>
    </row>
    <row r="58" spans="1:11" s="28" customFormat="1" ht="15" customHeight="1" x14ac:dyDescent="0.25">
      <c r="A58" s="14"/>
      <c r="B58" s="51" t="s">
        <v>45</v>
      </c>
      <c r="C58" s="56" t="s">
        <v>37</v>
      </c>
      <c r="D58" s="53" t="s">
        <v>38</v>
      </c>
      <c r="E58" s="52" t="s">
        <v>39</v>
      </c>
      <c r="F58" s="53" t="s">
        <v>40</v>
      </c>
      <c r="G58" s="54" t="s">
        <v>41</v>
      </c>
      <c r="K58" s="29"/>
    </row>
    <row r="59" spans="1:11" ht="15" customHeight="1" x14ac:dyDescent="0.3">
      <c r="A59" s="14"/>
      <c r="B59" s="132" t="s">
        <v>16</v>
      </c>
      <c r="C59" s="125"/>
      <c r="D59" s="125"/>
      <c r="E59" s="125"/>
      <c r="F59" s="125"/>
      <c r="G59" s="126"/>
    </row>
    <row r="60" spans="1:11" ht="18" customHeight="1" x14ac:dyDescent="0.25">
      <c r="A60" s="14"/>
      <c r="B60" s="30" t="s">
        <v>22</v>
      </c>
      <c r="C60" s="111"/>
      <c r="D60" s="111"/>
      <c r="E60" s="111"/>
      <c r="F60" s="112"/>
      <c r="G60" s="113"/>
    </row>
    <row r="61" spans="1:11" ht="18" customHeight="1" x14ac:dyDescent="0.25">
      <c r="A61" s="14"/>
      <c r="B61" s="31" t="s">
        <v>23</v>
      </c>
      <c r="C61" s="114"/>
      <c r="D61" s="105"/>
      <c r="E61" s="114"/>
      <c r="F61" s="105"/>
      <c r="G61" s="133"/>
    </row>
    <row r="62" spans="1:11" s="75" customFormat="1" ht="19.95" customHeight="1" x14ac:dyDescent="0.3">
      <c r="A62" s="74"/>
      <c r="B62" s="18" t="s">
        <v>19</v>
      </c>
      <c r="C62" s="57"/>
      <c r="D62" s="57"/>
      <c r="E62" s="57"/>
      <c r="F62" s="57"/>
      <c r="G62" s="58"/>
      <c r="K62" s="76"/>
    </row>
    <row r="63" spans="1:11" s="22" customFormat="1" ht="130.19999999999999" customHeight="1" x14ac:dyDescent="0.25">
      <c r="A63" s="21"/>
      <c r="B63" s="188" t="s">
        <v>72</v>
      </c>
      <c r="C63" s="189"/>
      <c r="D63" s="189"/>
      <c r="E63" s="189"/>
      <c r="F63" s="189"/>
      <c r="G63" s="190"/>
      <c r="K63" s="23"/>
    </row>
    <row r="64" spans="1:11" ht="7.95" customHeight="1" x14ac:dyDescent="0.25">
      <c r="A64" s="24"/>
      <c r="B64" s="25"/>
      <c r="C64" s="34"/>
      <c r="D64" s="34"/>
      <c r="E64" s="34"/>
      <c r="F64" s="34"/>
      <c r="G64" s="35"/>
    </row>
    <row r="65" spans="1:11" s="28" customFormat="1" ht="15" customHeight="1" x14ac:dyDescent="0.25">
      <c r="A65" s="14"/>
      <c r="B65" s="51" t="s">
        <v>45</v>
      </c>
      <c r="C65" s="55" t="s">
        <v>37</v>
      </c>
      <c r="D65" s="53" t="s">
        <v>38</v>
      </c>
      <c r="E65" s="52" t="s">
        <v>39</v>
      </c>
      <c r="F65" s="53" t="s">
        <v>40</v>
      </c>
      <c r="G65" s="54" t="s">
        <v>41</v>
      </c>
      <c r="K65" s="29"/>
    </row>
    <row r="66" spans="1:11" ht="15" customHeight="1" x14ac:dyDescent="0.3">
      <c r="A66" s="14"/>
      <c r="B66" s="131" t="s">
        <v>17</v>
      </c>
      <c r="C66" s="125"/>
      <c r="D66" s="125"/>
      <c r="E66" s="125"/>
      <c r="F66" s="125"/>
      <c r="G66" s="126"/>
    </row>
    <row r="67" spans="1:11" ht="19.95" customHeight="1" x14ac:dyDescent="0.25">
      <c r="A67" s="14"/>
      <c r="B67" s="30" t="s">
        <v>22</v>
      </c>
      <c r="C67" s="111"/>
      <c r="D67" s="111"/>
      <c r="E67" s="111"/>
      <c r="F67" s="112"/>
      <c r="G67" s="113"/>
    </row>
    <row r="68" spans="1:11" ht="18" customHeight="1" x14ac:dyDescent="0.25">
      <c r="A68" s="14"/>
      <c r="B68" s="31" t="s">
        <v>23</v>
      </c>
      <c r="C68" s="114"/>
      <c r="D68" s="105"/>
      <c r="E68" s="114"/>
      <c r="F68" s="105"/>
      <c r="G68" s="133"/>
    </row>
    <row r="69" spans="1:11" s="75" customFormat="1" ht="19.95" customHeight="1" x14ac:dyDescent="0.3">
      <c r="A69" s="74"/>
      <c r="B69" s="18" t="s">
        <v>19</v>
      </c>
      <c r="C69" s="57"/>
      <c r="D69" s="57"/>
      <c r="E69" s="57"/>
      <c r="F69" s="57"/>
      <c r="G69" s="58"/>
      <c r="K69" s="76"/>
    </row>
    <row r="70" spans="1:11" s="22" customFormat="1" ht="150" customHeight="1" x14ac:dyDescent="0.25">
      <c r="A70" s="21"/>
      <c r="B70" s="188" t="s">
        <v>72</v>
      </c>
      <c r="C70" s="189"/>
      <c r="D70" s="189"/>
      <c r="E70" s="189"/>
      <c r="F70" s="189"/>
      <c r="G70" s="190"/>
      <c r="K70" s="23"/>
    </row>
    <row r="71" spans="1:11" ht="7.95" customHeight="1" x14ac:dyDescent="0.25">
      <c r="A71" s="24"/>
      <c r="B71" s="25"/>
      <c r="C71" s="34"/>
      <c r="D71" s="34"/>
      <c r="E71" s="34"/>
      <c r="F71" s="34"/>
      <c r="G71" s="35"/>
    </row>
    <row r="72" spans="1:11" s="28" customFormat="1" ht="15" customHeight="1" x14ac:dyDescent="0.25">
      <c r="A72" s="14"/>
      <c r="B72" s="51" t="s">
        <v>45</v>
      </c>
      <c r="C72" s="55" t="s">
        <v>37</v>
      </c>
      <c r="D72" s="53" t="s">
        <v>38</v>
      </c>
      <c r="E72" s="52" t="s">
        <v>39</v>
      </c>
      <c r="F72" s="53" t="s">
        <v>40</v>
      </c>
      <c r="G72" s="54" t="s">
        <v>41</v>
      </c>
      <c r="K72" s="29"/>
    </row>
    <row r="73" spans="1:11" ht="15" customHeight="1" x14ac:dyDescent="0.3">
      <c r="A73" s="14"/>
      <c r="B73" s="131" t="s">
        <v>63</v>
      </c>
      <c r="C73" s="125"/>
      <c r="D73" s="125"/>
      <c r="E73" s="125"/>
      <c r="F73" s="125"/>
      <c r="G73" s="126"/>
    </row>
    <row r="74" spans="1:11" ht="19.95" customHeight="1" x14ac:dyDescent="0.25">
      <c r="A74" s="14"/>
      <c r="B74" s="30" t="s">
        <v>22</v>
      </c>
      <c r="C74" s="111"/>
      <c r="D74" s="111"/>
      <c r="E74" s="111"/>
      <c r="F74" s="112"/>
      <c r="G74" s="113"/>
    </row>
    <row r="75" spans="1:11" ht="18" customHeight="1" x14ac:dyDescent="0.25">
      <c r="A75" s="14"/>
      <c r="B75" s="31" t="s">
        <v>23</v>
      </c>
      <c r="C75" s="114"/>
      <c r="D75" s="105"/>
      <c r="E75" s="114"/>
      <c r="F75" s="105"/>
      <c r="G75" s="133"/>
    </row>
    <row r="76" spans="1:11" s="75" customFormat="1" ht="19.95" customHeight="1" x14ac:dyDescent="0.3">
      <c r="A76" s="74"/>
      <c r="B76" s="18" t="s">
        <v>19</v>
      </c>
      <c r="C76" s="77"/>
      <c r="D76" s="77"/>
      <c r="E76" s="77"/>
      <c r="F76" s="77"/>
      <c r="G76" s="78"/>
      <c r="K76" s="76"/>
    </row>
    <row r="77" spans="1:11" s="22" customFormat="1" ht="150" customHeight="1" x14ac:dyDescent="0.25">
      <c r="A77" s="21"/>
      <c r="B77" s="188" t="s">
        <v>72</v>
      </c>
      <c r="C77" s="189"/>
      <c r="D77" s="189"/>
      <c r="E77" s="189"/>
      <c r="F77" s="189"/>
      <c r="G77" s="190"/>
      <c r="K77" s="23"/>
    </row>
    <row r="78" spans="1:11" ht="7.95" customHeight="1" x14ac:dyDescent="0.25">
      <c r="A78" s="24"/>
      <c r="B78" s="25"/>
      <c r="C78" s="34"/>
      <c r="D78" s="34"/>
      <c r="E78" s="34"/>
      <c r="F78" s="34"/>
      <c r="G78" s="35"/>
    </row>
    <row r="79" spans="1:11" s="28" customFormat="1" ht="15" customHeight="1" x14ac:dyDescent="0.25">
      <c r="A79" s="14"/>
      <c r="B79" s="51" t="s">
        <v>45</v>
      </c>
      <c r="C79" s="55" t="s">
        <v>37</v>
      </c>
      <c r="D79" s="53" t="s">
        <v>38</v>
      </c>
      <c r="E79" s="52" t="s">
        <v>39</v>
      </c>
      <c r="F79" s="53" t="s">
        <v>40</v>
      </c>
      <c r="G79" s="54" t="s">
        <v>41</v>
      </c>
      <c r="K79" s="29"/>
    </row>
    <row r="80" spans="1:11" ht="20.25" customHeight="1" x14ac:dyDescent="0.3">
      <c r="A80" s="14"/>
      <c r="B80" s="131" t="s">
        <v>64</v>
      </c>
      <c r="C80" s="207"/>
      <c r="D80" s="208"/>
      <c r="E80" s="208"/>
      <c r="F80" s="208"/>
      <c r="G80" s="209"/>
    </row>
    <row r="81" spans="1:11" ht="19.95" customHeight="1" x14ac:dyDescent="0.25">
      <c r="A81" s="14"/>
      <c r="B81" s="30" t="s">
        <v>22</v>
      </c>
      <c r="C81" s="111"/>
      <c r="D81" s="111"/>
      <c r="E81" s="111"/>
      <c r="F81" s="112"/>
      <c r="G81" s="113"/>
    </row>
    <row r="82" spans="1:11" ht="18" customHeight="1" x14ac:dyDescent="0.25">
      <c r="A82" s="14"/>
      <c r="B82" s="31" t="s">
        <v>23</v>
      </c>
      <c r="C82" s="114"/>
      <c r="D82" s="105"/>
      <c r="E82" s="114"/>
      <c r="F82" s="105"/>
      <c r="G82" s="133"/>
    </row>
    <row r="83" spans="1:11" s="75" customFormat="1" ht="19.95" customHeight="1" x14ac:dyDescent="0.3">
      <c r="A83" s="74"/>
      <c r="B83" s="18" t="s">
        <v>19</v>
      </c>
      <c r="C83" s="77"/>
      <c r="D83" s="77"/>
      <c r="E83" s="77"/>
      <c r="F83" s="77"/>
      <c r="G83" s="78"/>
      <c r="K83" s="76"/>
    </row>
    <row r="84" spans="1:11" s="22" customFormat="1" ht="150" customHeight="1" x14ac:dyDescent="0.25">
      <c r="A84" s="21"/>
      <c r="B84" s="188" t="s">
        <v>72</v>
      </c>
      <c r="C84" s="189"/>
      <c r="D84" s="189"/>
      <c r="E84" s="189"/>
      <c r="F84" s="189"/>
      <c r="G84" s="190"/>
      <c r="K84" s="23"/>
    </row>
    <row r="85" spans="1:11" ht="7.95" customHeight="1" x14ac:dyDescent="0.25">
      <c r="A85" s="24"/>
      <c r="B85" s="25"/>
      <c r="C85" s="26"/>
      <c r="D85" s="26"/>
      <c r="E85" s="26"/>
      <c r="F85" s="26"/>
      <c r="G85" s="27"/>
    </row>
    <row r="86" spans="1:11" s="28" customFormat="1" ht="15" customHeight="1" x14ac:dyDescent="0.25">
      <c r="A86" s="14"/>
      <c r="B86" s="51" t="s">
        <v>45</v>
      </c>
      <c r="C86" s="56" t="s">
        <v>37</v>
      </c>
      <c r="D86" s="53" t="s">
        <v>38</v>
      </c>
      <c r="E86" s="52" t="s">
        <v>39</v>
      </c>
      <c r="F86" s="53" t="s">
        <v>40</v>
      </c>
      <c r="G86" s="54" t="s">
        <v>41</v>
      </c>
      <c r="K86" s="29"/>
    </row>
    <row r="87" spans="1:11" ht="15" customHeight="1" x14ac:dyDescent="0.3">
      <c r="A87" s="14"/>
      <c r="B87" s="132" t="s">
        <v>18</v>
      </c>
      <c r="C87" s="125"/>
      <c r="D87" s="125"/>
      <c r="E87" s="125"/>
      <c r="F87" s="125"/>
      <c r="G87" s="126"/>
    </row>
    <row r="88" spans="1:11" ht="18" customHeight="1" x14ac:dyDescent="0.25">
      <c r="A88" s="14"/>
      <c r="B88" s="30" t="s">
        <v>22</v>
      </c>
      <c r="C88" s="111"/>
      <c r="D88" s="111"/>
      <c r="E88" s="111"/>
      <c r="F88" s="112"/>
      <c r="G88" s="113"/>
    </row>
    <row r="89" spans="1:11" ht="18" customHeight="1" x14ac:dyDescent="0.25">
      <c r="A89" s="14"/>
      <c r="B89" s="31" t="s">
        <v>23</v>
      </c>
      <c r="C89" s="114"/>
      <c r="D89" s="105"/>
      <c r="E89" s="114"/>
      <c r="F89" s="105"/>
      <c r="G89" s="133"/>
    </row>
    <row r="90" spans="1:11" s="75" customFormat="1" ht="19.95" customHeight="1" x14ac:dyDescent="0.3">
      <c r="A90" s="74"/>
      <c r="B90" s="18" t="s">
        <v>19</v>
      </c>
      <c r="C90" s="57"/>
      <c r="D90" s="57"/>
      <c r="E90" s="57"/>
      <c r="F90" s="57"/>
      <c r="G90" s="58"/>
      <c r="K90" s="76"/>
    </row>
    <row r="91" spans="1:11" s="22" customFormat="1" ht="130.19999999999999" customHeight="1" x14ac:dyDescent="0.25">
      <c r="A91" s="21"/>
      <c r="B91" s="188" t="s">
        <v>72</v>
      </c>
      <c r="C91" s="189"/>
      <c r="D91" s="189"/>
      <c r="E91" s="189"/>
      <c r="F91" s="189"/>
      <c r="G91" s="190"/>
      <c r="K91" s="23"/>
    </row>
    <row r="92" spans="1:11" s="22" customFormat="1" ht="21" customHeight="1" x14ac:dyDescent="0.25">
      <c r="A92" s="97"/>
      <c r="B92" s="100" t="s">
        <v>62</v>
      </c>
      <c r="C92" s="141"/>
      <c r="D92" s="141"/>
      <c r="E92" s="141"/>
      <c r="F92" s="141"/>
      <c r="G92" s="141"/>
      <c r="K92" s="23"/>
    </row>
    <row r="93" spans="1:11" s="22" customFormat="1" ht="26.25" customHeight="1" x14ac:dyDescent="0.25">
      <c r="A93" s="97"/>
      <c r="B93" s="102" t="s">
        <v>22</v>
      </c>
      <c r="C93" s="103">
        <f t="shared" ref="C93:G93" si="0">SUM(C6,C9,C12,C15,C18,C25,C32,C39,C46,C53,C60,C67,C74,C81,C88)</f>
        <v>20808.87095</v>
      </c>
      <c r="D93" s="103">
        <f t="shared" si="0"/>
        <v>31725.7735785</v>
      </c>
      <c r="E93" s="103">
        <f t="shared" si="0"/>
        <v>29255.648865855001</v>
      </c>
      <c r="F93" s="103">
        <f t="shared" si="0"/>
        <v>30537.025507430651</v>
      </c>
      <c r="G93" s="103">
        <f t="shared" si="0"/>
        <v>32842.033269825573</v>
      </c>
    </row>
    <row r="94" spans="1:11" s="22" customFormat="1" ht="20.25" customHeight="1" x14ac:dyDescent="0.25">
      <c r="A94" s="97"/>
      <c r="B94" s="102" t="s">
        <v>23</v>
      </c>
      <c r="C94" s="103">
        <f>SUM(C7,C10,C13,C16,C19,C26,C33,C47,C40,C54,C61,C68,C75,C82,C89)</f>
        <v>19960.418999999998</v>
      </c>
      <c r="D94" s="103">
        <f>SUM(D7,D10,D13,D16,D19,D26,D33,D47,D40,D54,D61,D68,D75,D82,D89)</f>
        <v>20559.23157</v>
      </c>
      <c r="E94" s="103">
        <f>SUM(E7,E10,E13,E16,E19,E26,E33,E47,E40,E54,E61,E68,E75,E82,E89)</f>
        <v>21176.008517099999</v>
      </c>
      <c r="F94" s="103">
        <f>SUM(F7,F10,F13,F16,F19,F26,F33,F47,F40,F54,F61,F68,F75,F82,F89)</f>
        <v>21811.288772612999</v>
      </c>
      <c r="G94" s="103">
        <f>SUM(G7,G10,G13,G16,G19,G26,G33,G47,G40,G54,G61,G68,G75,G82,G89)</f>
        <v>22465.62743579139</v>
      </c>
      <c r="K94" s="23"/>
    </row>
    <row r="95" spans="1:11" ht="7.95" customHeight="1" x14ac:dyDescent="0.25">
      <c r="A95" s="24"/>
      <c r="B95" s="25"/>
      <c r="C95" s="34"/>
      <c r="D95" s="34"/>
      <c r="E95" s="34"/>
      <c r="F95" s="34"/>
      <c r="G95" s="35"/>
    </row>
    <row r="96" spans="1:11" ht="15.75" customHeight="1" x14ac:dyDescent="0.25">
      <c r="A96" s="199" t="s">
        <v>42</v>
      </c>
      <c r="B96" s="200" t="s">
        <v>43</v>
      </c>
      <c r="C96" s="142" t="s">
        <v>37</v>
      </c>
      <c r="D96" s="142" t="s">
        <v>38</v>
      </c>
      <c r="E96" s="142" t="s">
        <v>39</v>
      </c>
      <c r="F96" s="142" t="s">
        <v>40</v>
      </c>
      <c r="G96" s="142" t="s">
        <v>41</v>
      </c>
    </row>
    <row r="97" spans="1:13" s="11" customFormat="1" ht="30" customHeight="1" x14ac:dyDescent="0.3">
      <c r="A97" s="201"/>
      <c r="B97" s="200"/>
      <c r="C97" s="116">
        <f>SUM(C6,C7,C9, C10,C12,C13,C15,C16,C18,C19,C25,C26,C32,C33,C39,C47,C46,C40,C53,C54,C60,C61,C67,C68,C74,C75,C81,C82,C88,C89)</f>
        <v>40769.289949999998</v>
      </c>
      <c r="D97" s="116">
        <f>SUM(D6,D7,D9, D10,D12,D13,D15,D16,D18,D19,D25,D26,D32,D33,D39,D47,D46,D40,D53,D54,D60,D61,D67,D68,D74,D75,D81,D82,D88,D89)</f>
        <v>52285.0051485</v>
      </c>
      <c r="E97" s="116">
        <f>SUM(E6,E7,E9, E10,E12,E13,E15,E16,E18,E19,E25,E26,E32,E33,E39,E47,E46,E40,E53,E54,E60,E61,E67,E68,E74,E75,E81,E82,E88,E89)</f>
        <v>50431.657382954996</v>
      </c>
      <c r="F97" s="116">
        <f>SUM(F6,F7,F9, F10,F12,F13,F15,F16,F18,F19,F25,F26,F32,F33,F39,F47,F46,F40,F53,F54,F60,F61,F67,F68,F74,F75,F81,F82,F88,F89)</f>
        <v>52348.314280043647</v>
      </c>
      <c r="G97" s="116">
        <f>SUM(G6,G7,G9, G10,G12,G13,G15,G16,G18,G19,G25,G26,G32,G33,G39,G47,G46,G40,G53,G54,G60,G61,G67,G68,G74,G75,G81,G82,G88,G89)</f>
        <v>55307.660705616967</v>
      </c>
      <c r="I97" s="148"/>
      <c r="J97" s="145"/>
      <c r="K97" s="146"/>
      <c r="L97" s="146"/>
      <c r="M97" s="146"/>
    </row>
    <row r="98" spans="1:13" s="11" customFormat="1" ht="17.399999999999999" x14ac:dyDescent="0.25">
      <c r="A98" s="119"/>
      <c r="B98" s="36"/>
      <c r="C98" s="37"/>
      <c r="D98" s="37"/>
      <c r="E98" s="37"/>
      <c r="F98" s="37"/>
      <c r="G98" s="37"/>
    </row>
    <row r="99" spans="1:13" s="11" customFormat="1" x14ac:dyDescent="0.25">
      <c r="A99" s="179">
        <v>0.03</v>
      </c>
      <c r="B99" s="176" t="s">
        <v>111</v>
      </c>
      <c r="C99" s="177"/>
      <c r="D99" s="177"/>
      <c r="E99" s="177"/>
      <c r="F99" s="177"/>
      <c r="G99" s="177"/>
    </row>
    <row r="100" spans="1:13" s="11" customFormat="1" x14ac:dyDescent="0.25">
      <c r="A100" s="179">
        <v>0.05</v>
      </c>
      <c r="B100" s="176" t="s">
        <v>123</v>
      </c>
      <c r="C100" s="178">
        <f>FundingSources!C42*$A$100</f>
        <v>2043.8709499999998</v>
      </c>
      <c r="D100" s="178">
        <f>FundingSources!D42*$A$100</f>
        <v>4195.7735785000004</v>
      </c>
      <c r="E100" s="178">
        <f>FundingSources!E42*$A$100</f>
        <v>5725.6488658550006</v>
      </c>
      <c r="F100" s="178">
        <f>FundingSources!F42*$A$100</f>
        <v>7007.0255074306515</v>
      </c>
      <c r="G100" s="178">
        <f>FundingSources!G42*$A$100</f>
        <v>9312.0332698255716</v>
      </c>
    </row>
    <row r="101" spans="1:13" s="11" customFormat="1" x14ac:dyDescent="0.25">
      <c r="A101" s="40"/>
      <c r="B101" s="38"/>
      <c r="C101" s="39"/>
      <c r="D101" s="39"/>
      <c r="E101" s="39"/>
      <c r="F101" s="39"/>
      <c r="G101" s="39"/>
    </row>
    <row r="102" spans="1:13" s="11" customFormat="1" x14ac:dyDescent="0.3">
      <c r="A102" s="149"/>
      <c r="B102" s="143">
        <f>SUM(C97:G97)</f>
        <v>251141.9274671156</v>
      </c>
      <c r="C102" s="150" t="s">
        <v>68</v>
      </c>
      <c r="D102" s="151"/>
      <c r="E102" s="151"/>
      <c r="F102" s="152"/>
      <c r="G102" s="152"/>
    </row>
    <row r="103" spans="1:13" s="11" customFormat="1" x14ac:dyDescent="0.25">
      <c r="A103" s="40"/>
      <c r="B103" s="38"/>
      <c r="C103" s="39"/>
      <c r="D103" s="39"/>
      <c r="E103" s="39"/>
      <c r="F103" s="39"/>
      <c r="G103" s="39"/>
    </row>
    <row r="104" spans="1:13" s="11" customFormat="1" x14ac:dyDescent="0.25">
      <c r="A104" s="40"/>
      <c r="B104" s="38"/>
      <c r="C104" s="39"/>
      <c r="D104" s="39"/>
      <c r="E104" s="39"/>
      <c r="F104" s="39"/>
      <c r="G104" s="39"/>
    </row>
    <row r="105" spans="1:13" s="11" customFormat="1" x14ac:dyDescent="0.25">
      <c r="A105" s="40"/>
      <c r="B105" s="38"/>
      <c r="C105" s="39"/>
      <c r="D105" s="39"/>
      <c r="E105" s="39"/>
      <c r="F105" s="39"/>
      <c r="G105" s="39"/>
    </row>
    <row r="106" spans="1:13" s="11" customFormat="1" x14ac:dyDescent="0.25">
      <c r="A106" s="40"/>
      <c r="B106" s="38"/>
      <c r="C106" s="39"/>
      <c r="D106" s="39"/>
      <c r="E106" s="39"/>
      <c r="F106" s="39"/>
      <c r="G106" s="39"/>
    </row>
    <row r="107" spans="1:13" s="11" customFormat="1" x14ac:dyDescent="0.25">
      <c r="A107" s="40"/>
      <c r="B107" s="38"/>
      <c r="C107" s="39"/>
      <c r="D107" s="39"/>
      <c r="E107" s="39"/>
      <c r="F107" s="39"/>
      <c r="G107" s="39"/>
    </row>
    <row r="108" spans="1:13" ht="15" x14ac:dyDescent="0.25">
      <c r="A108" s="10"/>
      <c r="B108" s="41"/>
      <c r="C108" s="41"/>
      <c r="D108" s="41"/>
      <c r="E108" s="41"/>
      <c r="F108" s="41"/>
      <c r="G108" s="41"/>
      <c r="K108" s="10"/>
    </row>
    <row r="109" spans="1:13" ht="15" x14ac:dyDescent="0.25">
      <c r="A109" s="10"/>
      <c r="B109" s="41"/>
      <c r="C109" s="41"/>
      <c r="D109" s="41"/>
      <c r="E109" s="41"/>
      <c r="F109" s="41"/>
      <c r="G109" s="41"/>
      <c r="K109" s="10"/>
    </row>
  </sheetData>
  <sheetProtection selectLockedCells="1"/>
  <mergeCells count="16">
    <mergeCell ref="A1:G1"/>
    <mergeCell ref="B21:G21"/>
    <mergeCell ref="B28:G28"/>
    <mergeCell ref="B42:G42"/>
    <mergeCell ref="B91:G91"/>
    <mergeCell ref="B49:G49"/>
    <mergeCell ref="B77:G77"/>
    <mergeCell ref="B84:G84"/>
    <mergeCell ref="A96:A97"/>
    <mergeCell ref="B96:B97"/>
    <mergeCell ref="B20:G20"/>
    <mergeCell ref="B35:G35"/>
    <mergeCell ref="B56:G56"/>
    <mergeCell ref="B63:G63"/>
    <mergeCell ref="B70:G70"/>
    <mergeCell ref="C80:G80"/>
  </mergeCells>
  <hyperlinks>
    <hyperlink ref="B5" r:id="rId1" xr:uid="{00000000-0004-0000-0100-000000000000}"/>
    <hyperlink ref="B8" r:id="rId2" xr:uid="{00000000-0004-0000-0100-000001000000}"/>
    <hyperlink ref="B11" r:id="rId3" xr:uid="{00000000-0004-0000-0100-000002000000}"/>
    <hyperlink ref="B14" r:id="rId4" xr:uid="{00000000-0004-0000-01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tint="4.9989318521683403E-2"/>
  </sheetPr>
  <dimension ref="A3:K23"/>
  <sheetViews>
    <sheetView zoomScaleNormal="100" workbookViewId="0">
      <selection activeCell="H11" sqref="H11"/>
    </sheetView>
  </sheetViews>
  <sheetFormatPr defaultColWidth="8.6640625" defaultRowHeight="13.2" x14ac:dyDescent="0.25"/>
  <cols>
    <col min="1" max="1" width="4.44140625" bestFit="1" customWidth="1"/>
    <col min="2" max="2" width="38.33203125" customWidth="1"/>
    <col min="3" max="3" width="17.6640625" customWidth="1"/>
    <col min="4" max="4" width="17.33203125" customWidth="1"/>
    <col min="5" max="5" width="18.44140625" customWidth="1"/>
    <col min="6" max="6" width="18" customWidth="1"/>
    <col min="7" max="7" width="17.44140625" customWidth="1"/>
  </cols>
  <sheetData>
    <row r="3" spans="1:11" ht="13.8" thickBot="1" x14ac:dyDescent="0.3"/>
    <row r="4" spans="1:11" s="69" customFormat="1" ht="15" customHeight="1" x14ac:dyDescent="0.2">
      <c r="A4" s="216" t="s">
        <v>21</v>
      </c>
      <c r="B4" s="218" t="s">
        <v>49</v>
      </c>
      <c r="C4" s="66" t="s">
        <v>51</v>
      </c>
      <c r="D4" s="67" t="s">
        <v>52</v>
      </c>
      <c r="E4" s="66" t="s">
        <v>53</v>
      </c>
      <c r="F4" s="67" t="s">
        <v>54</v>
      </c>
      <c r="G4" s="68" t="s">
        <v>55</v>
      </c>
      <c r="K4" s="70"/>
    </row>
    <row r="5" spans="1:11" s="11" customFormat="1" ht="30" customHeight="1" thickBot="1" x14ac:dyDescent="0.3">
      <c r="A5" s="217"/>
      <c r="B5" s="219"/>
      <c r="C5" s="81">
        <f>SUM(FundingSources!C42)</f>
        <v>40877.418999999994</v>
      </c>
      <c r="D5" s="81">
        <f>SUM(FundingSources!D42)</f>
        <v>83915.471570000009</v>
      </c>
      <c r="E5" s="81">
        <f>SUM(FundingSources!E42)</f>
        <v>114512.9773171</v>
      </c>
      <c r="F5" s="81">
        <f>SUM(FundingSources!F42)</f>
        <v>140140.51014861302</v>
      </c>
      <c r="G5" s="82">
        <f>SUM(FundingSources!G42)</f>
        <v>186240.66539651141</v>
      </c>
    </row>
    <row r="6" spans="1:11" s="69" customFormat="1" ht="15" customHeight="1" x14ac:dyDescent="0.2">
      <c r="A6" s="216" t="s">
        <v>46</v>
      </c>
      <c r="B6" s="218" t="s">
        <v>50</v>
      </c>
      <c r="C6" s="71" t="s">
        <v>56</v>
      </c>
      <c r="D6" s="72" t="s">
        <v>57</v>
      </c>
      <c r="E6" s="71" t="s">
        <v>58</v>
      </c>
      <c r="F6" s="72" t="s">
        <v>59</v>
      </c>
      <c r="G6" s="73" t="s">
        <v>60</v>
      </c>
      <c r="K6" s="70"/>
    </row>
    <row r="7" spans="1:11" s="11" customFormat="1" ht="30" customHeight="1" thickBot="1" x14ac:dyDescent="0.3">
      <c r="A7" s="217"/>
      <c r="B7" s="219"/>
      <c r="C7" s="79">
        <f>SUM(-(Expenses!C97))</f>
        <v>-40769.289949999998</v>
      </c>
      <c r="D7" s="79">
        <f>SUM(-(Expenses!D97))</f>
        <v>-52285.0051485</v>
      </c>
      <c r="E7" s="79">
        <f>SUM(-(Expenses!E97))</f>
        <v>-50431.657382954996</v>
      </c>
      <c r="F7" s="79">
        <f>SUM(-(Expenses!F97))</f>
        <v>-52348.314280043647</v>
      </c>
      <c r="G7" s="80">
        <f>SUM(-(Expenses!G97))</f>
        <v>-55307.660705616967</v>
      </c>
    </row>
    <row r="8" spans="1:11" ht="22.5" customHeight="1" thickTop="1" x14ac:dyDescent="0.25">
      <c r="A8" s="65"/>
      <c r="B8" s="220" t="s">
        <v>48</v>
      </c>
      <c r="C8" s="210">
        <f>SUM(C5:C7)</f>
        <v>108.12904999999591</v>
      </c>
      <c r="D8" s="212">
        <f>SUM(D5:D7)</f>
        <v>31630.466421500008</v>
      </c>
      <c r="E8" s="210">
        <f>SUM(E5:E7)</f>
        <v>64081.319934145002</v>
      </c>
      <c r="F8" s="212">
        <f>SUM(F5:F7)</f>
        <v>87792.195868569368</v>
      </c>
      <c r="G8" s="214">
        <f>SUM(G5:G7)</f>
        <v>130933.00469089445</v>
      </c>
    </row>
    <row r="9" spans="1:11" ht="29.25" customHeight="1" x14ac:dyDescent="0.25">
      <c r="A9" s="65"/>
      <c r="B9" s="221"/>
      <c r="C9" s="211"/>
      <c r="D9" s="213"/>
      <c r="E9" s="211"/>
      <c r="F9" s="213"/>
      <c r="G9" s="215"/>
      <c r="H9" s="1"/>
    </row>
    <row r="10" spans="1:11" ht="13.8" thickBot="1" x14ac:dyDescent="0.3">
      <c r="A10" s="4"/>
      <c r="B10" s="2"/>
      <c r="C10" s="2"/>
      <c r="D10" s="2"/>
      <c r="E10" s="2"/>
      <c r="F10" s="2"/>
      <c r="G10" s="3"/>
    </row>
    <row r="23" ht="15.75" customHeight="1" x14ac:dyDescent="0.25"/>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21"/>
  <sheetViews>
    <sheetView workbookViewId="0">
      <selection activeCell="N14" sqref="N14"/>
    </sheetView>
  </sheetViews>
  <sheetFormatPr defaultColWidth="10.6640625" defaultRowHeight="15.6" x14ac:dyDescent="0.3"/>
  <cols>
    <col min="1" max="10" width="10.6640625" style="154"/>
    <col min="11" max="11" width="14.44140625" style="154" customWidth="1"/>
    <col min="12" max="12" width="11.44140625" style="154" customWidth="1"/>
    <col min="13" max="13" width="14.109375" style="154" customWidth="1"/>
    <col min="14" max="14" width="10.6640625" style="154"/>
    <col min="15" max="15" width="10.6640625" style="171"/>
    <col min="16" max="16384" width="10.6640625" style="154"/>
  </cols>
  <sheetData>
    <row r="2" spans="1:15" x14ac:dyDescent="0.3">
      <c r="B2" s="172" t="s">
        <v>92</v>
      </c>
      <c r="C2" s="222" t="s">
        <v>93</v>
      </c>
      <c r="D2" s="223"/>
      <c r="E2" s="224" t="s">
        <v>94</v>
      </c>
      <c r="F2" s="225"/>
      <c r="G2" s="222" t="s">
        <v>95</v>
      </c>
      <c r="H2" s="223"/>
      <c r="I2" s="224" t="s">
        <v>96</v>
      </c>
      <c r="J2" s="225"/>
    </row>
    <row r="3" spans="1:15" ht="46.8" x14ac:dyDescent="0.3">
      <c r="B3" s="154" t="s">
        <v>73</v>
      </c>
      <c r="C3" s="159" t="s">
        <v>74</v>
      </c>
      <c r="D3" s="160" t="s">
        <v>75</v>
      </c>
      <c r="E3" s="168" t="s">
        <v>76</v>
      </c>
      <c r="F3" s="168" t="s">
        <v>77</v>
      </c>
      <c r="G3" s="159" t="s">
        <v>78</v>
      </c>
      <c r="H3" s="160" t="s">
        <v>79</v>
      </c>
      <c r="I3" s="168" t="s">
        <v>80</v>
      </c>
      <c r="J3" s="168" t="s">
        <v>81</v>
      </c>
      <c r="K3" s="166" t="s">
        <v>102</v>
      </c>
      <c r="L3" s="167" t="s">
        <v>104</v>
      </c>
      <c r="M3" s="167" t="s">
        <v>109</v>
      </c>
      <c r="N3" s="181" t="s">
        <v>108</v>
      </c>
    </row>
    <row r="4" spans="1:15" x14ac:dyDescent="0.3">
      <c r="A4" s="155" t="s">
        <v>82</v>
      </c>
      <c r="B4" s="155">
        <v>3</v>
      </c>
      <c r="C4" s="156"/>
      <c r="D4" s="157"/>
      <c r="E4" s="169"/>
      <c r="F4" s="169"/>
      <c r="G4" s="156"/>
      <c r="H4" s="157"/>
      <c r="I4" s="169"/>
      <c r="J4" s="169"/>
      <c r="K4" s="154">
        <f t="shared" ref="K4:K13" si="0">SUM(B4:J4)</f>
        <v>3</v>
      </c>
      <c r="L4" s="158">
        <f>K4*$B$17</f>
        <v>13536</v>
      </c>
      <c r="M4" s="165">
        <f>L4*0.75</f>
        <v>10152</v>
      </c>
      <c r="N4" s="182">
        <f>M4</f>
        <v>10152</v>
      </c>
      <c r="O4" s="172" t="s">
        <v>110</v>
      </c>
    </row>
    <row r="5" spans="1:15" x14ac:dyDescent="0.3">
      <c r="A5" s="155" t="s">
        <v>83</v>
      </c>
      <c r="B5" s="155">
        <v>3</v>
      </c>
      <c r="C5" s="156">
        <v>2</v>
      </c>
      <c r="D5" s="157"/>
      <c r="E5" s="169"/>
      <c r="F5" s="169"/>
      <c r="G5" s="156"/>
      <c r="H5" s="157"/>
      <c r="I5" s="169"/>
      <c r="J5" s="169"/>
      <c r="K5" s="154">
        <f t="shared" si="0"/>
        <v>5</v>
      </c>
      <c r="L5" s="158">
        <f>K5*$C$17</f>
        <v>23236.800000000003</v>
      </c>
      <c r="M5" s="165">
        <f t="shared" ref="M5:M13" si="1">L5*0.75</f>
        <v>17427.600000000002</v>
      </c>
      <c r="N5" s="182">
        <f>SUM(M5:M6)</f>
        <v>41826.240000000005</v>
      </c>
    </row>
    <row r="6" spans="1:15" x14ac:dyDescent="0.3">
      <c r="A6" s="154" t="s">
        <v>84</v>
      </c>
      <c r="C6" s="159">
        <v>2</v>
      </c>
      <c r="D6" s="160">
        <v>5</v>
      </c>
      <c r="E6" s="168"/>
      <c r="F6" s="168"/>
      <c r="G6" s="159"/>
      <c r="H6" s="160"/>
      <c r="I6" s="168"/>
      <c r="J6" s="168"/>
      <c r="K6" s="154">
        <f t="shared" si="0"/>
        <v>7</v>
      </c>
      <c r="L6" s="158">
        <f>K6*$C$17</f>
        <v>32531.520000000004</v>
      </c>
      <c r="M6" s="165">
        <f t="shared" si="1"/>
        <v>24398.640000000003</v>
      </c>
      <c r="N6" s="182"/>
    </row>
    <row r="7" spans="1:15" x14ac:dyDescent="0.3">
      <c r="A7" s="154" t="s">
        <v>85</v>
      </c>
      <c r="C7" s="159"/>
      <c r="D7" s="160">
        <v>5</v>
      </c>
      <c r="E7" s="168">
        <v>5</v>
      </c>
      <c r="F7" s="168"/>
      <c r="G7" s="159"/>
      <c r="H7" s="160"/>
      <c r="I7" s="168"/>
      <c r="J7" s="168"/>
      <c r="K7" s="154">
        <f t="shared" si="0"/>
        <v>10</v>
      </c>
      <c r="L7" s="158">
        <f>K7*$E$17</f>
        <v>47867.808000000005</v>
      </c>
      <c r="M7" s="165">
        <f t="shared" si="1"/>
        <v>35900.856</v>
      </c>
      <c r="N7" s="182">
        <f>SUM(M7:M8)</f>
        <v>82571.968800000002</v>
      </c>
    </row>
    <row r="8" spans="1:15" x14ac:dyDescent="0.3">
      <c r="A8" s="155" t="s">
        <v>86</v>
      </c>
      <c r="B8" s="155"/>
      <c r="C8" s="156"/>
      <c r="D8" s="157"/>
      <c r="E8" s="169">
        <v>5</v>
      </c>
      <c r="F8" s="169">
        <v>8</v>
      </c>
      <c r="G8" s="156"/>
      <c r="H8" s="157"/>
      <c r="I8" s="169"/>
      <c r="J8" s="169"/>
      <c r="K8" s="154">
        <f t="shared" si="0"/>
        <v>13</v>
      </c>
      <c r="L8" s="158">
        <f>K8*$E$17</f>
        <v>62228.150400000006</v>
      </c>
      <c r="M8" s="165">
        <f t="shared" si="1"/>
        <v>46671.112800000003</v>
      </c>
      <c r="N8" s="182"/>
    </row>
    <row r="9" spans="1:15" x14ac:dyDescent="0.3">
      <c r="A9" s="155" t="s">
        <v>87</v>
      </c>
      <c r="B9" s="155"/>
      <c r="C9" s="156"/>
      <c r="D9" s="157"/>
      <c r="E9" s="169"/>
      <c r="F9" s="169">
        <v>8</v>
      </c>
      <c r="G9" s="156">
        <v>7</v>
      </c>
      <c r="H9" s="157"/>
      <c r="I9" s="169"/>
      <c r="J9" s="169"/>
      <c r="K9" s="154">
        <f t="shared" si="0"/>
        <v>15</v>
      </c>
      <c r="L9" s="158">
        <f>K9*$G$17</f>
        <v>73955.763360000012</v>
      </c>
      <c r="M9" s="165">
        <f t="shared" si="1"/>
        <v>55466.822520000009</v>
      </c>
      <c r="N9" s="182">
        <f>SUM(M9:M10)</f>
        <v>118329.221376</v>
      </c>
    </row>
    <row r="10" spans="1:15" x14ac:dyDescent="0.3">
      <c r="A10" s="154" t="s">
        <v>88</v>
      </c>
      <c r="C10" s="159"/>
      <c r="D10" s="160"/>
      <c r="E10" s="168"/>
      <c r="F10" s="168"/>
      <c r="G10" s="159">
        <v>7</v>
      </c>
      <c r="H10" s="160">
        <v>10</v>
      </c>
      <c r="I10" s="168"/>
      <c r="J10" s="168"/>
      <c r="K10" s="154">
        <f t="shared" si="0"/>
        <v>17</v>
      </c>
      <c r="L10" s="158">
        <f>K10*$G$17</f>
        <v>83816.531808</v>
      </c>
      <c r="M10" s="165">
        <f t="shared" si="1"/>
        <v>62862.398856</v>
      </c>
      <c r="N10" s="182"/>
    </row>
    <row r="11" spans="1:15" x14ac:dyDescent="0.3">
      <c r="A11" s="154" t="s">
        <v>89</v>
      </c>
      <c r="C11" s="159"/>
      <c r="D11" s="160"/>
      <c r="E11" s="168"/>
      <c r="F11" s="168"/>
      <c r="G11" s="159"/>
      <c r="H11" s="160">
        <v>10</v>
      </c>
      <c r="I11" s="168">
        <v>10</v>
      </c>
      <c r="J11" s="168"/>
      <c r="K11" s="154">
        <f t="shared" si="0"/>
        <v>20</v>
      </c>
      <c r="L11" s="158">
        <f>K11*$I$17</f>
        <v>101565.91501440002</v>
      </c>
      <c r="M11" s="165">
        <f t="shared" si="1"/>
        <v>76174.436260800008</v>
      </c>
      <c r="N11" s="182">
        <f>SUM(M11:M12)</f>
        <v>163775.03796072002</v>
      </c>
    </row>
    <row r="12" spans="1:15" x14ac:dyDescent="0.3">
      <c r="A12" s="155" t="s">
        <v>90</v>
      </c>
      <c r="B12" s="155"/>
      <c r="C12" s="156"/>
      <c r="D12" s="157"/>
      <c r="E12" s="169"/>
      <c r="F12" s="169"/>
      <c r="G12" s="156"/>
      <c r="H12" s="157"/>
      <c r="I12" s="169">
        <v>10</v>
      </c>
      <c r="J12" s="169">
        <v>13</v>
      </c>
      <c r="K12" s="154">
        <f t="shared" si="0"/>
        <v>23</v>
      </c>
      <c r="L12" s="158">
        <f>K12*$I$17</f>
        <v>116800.80226656001</v>
      </c>
      <c r="M12" s="165">
        <f t="shared" si="1"/>
        <v>87600.601699920007</v>
      </c>
      <c r="N12" s="182"/>
    </row>
    <row r="13" spans="1:15" x14ac:dyDescent="0.3">
      <c r="A13" s="155" t="s">
        <v>91</v>
      </c>
      <c r="B13" s="155"/>
      <c r="C13" s="156"/>
      <c r="D13" s="157"/>
      <c r="E13" s="169"/>
      <c r="F13" s="169"/>
      <c r="G13" s="156"/>
      <c r="H13" s="157"/>
      <c r="I13" s="169"/>
      <c r="J13" s="169">
        <v>13</v>
      </c>
      <c r="K13" s="154">
        <f t="shared" si="0"/>
        <v>13</v>
      </c>
      <c r="L13" s="158">
        <f>K13*$I$17</f>
        <v>66017.844759360014</v>
      </c>
      <c r="M13" s="165">
        <f t="shared" si="1"/>
        <v>49513.38356952001</v>
      </c>
      <c r="N13" s="182">
        <f>M13</f>
        <v>49513.38356952001</v>
      </c>
      <c r="O13" s="180" t="s">
        <v>110</v>
      </c>
    </row>
    <row r="14" spans="1:15" x14ac:dyDescent="0.3">
      <c r="C14" s="159"/>
      <c r="D14" s="160"/>
      <c r="E14" s="168"/>
      <c r="F14" s="168"/>
      <c r="G14" s="159"/>
      <c r="H14" s="160"/>
      <c r="I14" s="168"/>
      <c r="J14" s="168"/>
    </row>
    <row r="15" spans="1:15" x14ac:dyDescent="0.3">
      <c r="A15" s="154" t="s">
        <v>97</v>
      </c>
      <c r="B15" s="158">
        <v>752</v>
      </c>
      <c r="C15" s="161">
        <f>B15*(1+$B$19)</f>
        <v>774.56000000000006</v>
      </c>
      <c r="D15" s="162"/>
      <c r="E15" s="170">
        <f>C15*(1+$B$19)</f>
        <v>797.79680000000008</v>
      </c>
      <c r="F15" s="170"/>
      <c r="G15" s="161">
        <f>E15*(1+$B$19)</f>
        <v>821.73070400000006</v>
      </c>
      <c r="H15" s="162"/>
      <c r="I15" s="170">
        <f>G15*(1+$B$19)</f>
        <v>846.38262512000006</v>
      </c>
      <c r="J15" s="170"/>
    </row>
    <row r="16" spans="1:15" x14ac:dyDescent="0.3">
      <c r="A16" s="154" t="s">
        <v>98</v>
      </c>
      <c r="B16" s="154">
        <v>6</v>
      </c>
      <c r="C16" s="159">
        <v>6</v>
      </c>
      <c r="D16" s="160"/>
      <c r="E16" s="168">
        <v>6</v>
      </c>
      <c r="F16" s="168"/>
      <c r="G16" s="159">
        <v>6</v>
      </c>
      <c r="H16" s="160"/>
      <c r="I16" s="168">
        <v>6</v>
      </c>
      <c r="J16" s="168"/>
    </row>
    <row r="17" spans="1:10" x14ac:dyDescent="0.3">
      <c r="A17" s="154" t="s">
        <v>99</v>
      </c>
      <c r="B17" s="158">
        <f>B15*B16</f>
        <v>4512</v>
      </c>
      <c r="C17" s="163">
        <f>C15*C16</f>
        <v>4647.3600000000006</v>
      </c>
      <c r="D17" s="164"/>
      <c r="E17" s="170">
        <f>E15*E16</f>
        <v>4786.7808000000005</v>
      </c>
      <c r="F17" s="170"/>
      <c r="G17" s="163">
        <f>G15*G16</f>
        <v>4930.3842240000004</v>
      </c>
      <c r="H17" s="164"/>
      <c r="I17" s="170">
        <f>I15*I16</f>
        <v>5078.2957507200008</v>
      </c>
      <c r="J17" s="170"/>
    </row>
    <row r="19" spans="1:10" x14ac:dyDescent="0.3">
      <c r="A19" s="154" t="s">
        <v>100</v>
      </c>
      <c r="B19" s="154">
        <v>0.03</v>
      </c>
    </row>
    <row r="21" spans="1:10" x14ac:dyDescent="0.3">
      <c r="A21" s="154" t="s">
        <v>103</v>
      </c>
    </row>
  </sheetData>
  <mergeCells count="4">
    <mergeCell ref="C2:D2"/>
    <mergeCell ref="E2:F2"/>
    <mergeCell ref="G2:H2"/>
    <mergeCell ref="I2:J2"/>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7"/>
  <sheetViews>
    <sheetView workbookViewId="0">
      <selection activeCell="C6" sqref="C6"/>
    </sheetView>
  </sheetViews>
  <sheetFormatPr defaultColWidth="11.5546875" defaultRowHeight="13.2" x14ac:dyDescent="0.25"/>
  <cols>
    <col min="1" max="1" width="17.109375" bestFit="1" customWidth="1"/>
    <col min="2" max="2" width="9.109375" bestFit="1" customWidth="1"/>
    <col min="3" max="3" width="4.6640625" bestFit="1" customWidth="1"/>
    <col min="4" max="4" width="5.33203125" bestFit="1" customWidth="1"/>
    <col min="5" max="5" width="8.109375" bestFit="1" customWidth="1"/>
    <col min="6" max="6" width="7.109375" bestFit="1" customWidth="1"/>
    <col min="7" max="7" width="8.109375" bestFit="1" customWidth="1"/>
  </cols>
  <sheetData>
    <row r="2" spans="1:7" x14ac:dyDescent="0.25">
      <c r="A2" s="173" t="s">
        <v>112</v>
      </c>
      <c r="B2" s="173" t="s">
        <v>113</v>
      </c>
      <c r="C2" s="173" t="s">
        <v>114</v>
      </c>
      <c r="D2" s="173" t="s">
        <v>115</v>
      </c>
      <c r="E2" s="173" t="s">
        <v>116</v>
      </c>
      <c r="F2" s="173" t="s">
        <v>117</v>
      </c>
      <c r="G2" s="173" t="s">
        <v>62</v>
      </c>
    </row>
    <row r="3" spans="1:7" x14ac:dyDescent="0.25">
      <c r="A3" s="173" t="s">
        <v>119</v>
      </c>
      <c r="B3" s="174">
        <v>112212</v>
      </c>
      <c r="C3" s="173">
        <v>12</v>
      </c>
      <c r="D3" s="175">
        <v>0.05</v>
      </c>
      <c r="E3" s="174">
        <f>B3*C3/12*D3</f>
        <v>5610.6</v>
      </c>
      <c r="F3" s="174">
        <f>E3*0.285</f>
        <v>1599.021</v>
      </c>
      <c r="G3" s="174">
        <f>SUM(E3:F3)</f>
        <v>7209.6210000000001</v>
      </c>
    </row>
    <row r="4" spans="1:7" x14ac:dyDescent="0.25">
      <c r="A4" s="173" t="s">
        <v>120</v>
      </c>
      <c r="B4" s="174">
        <v>57228</v>
      </c>
      <c r="C4" s="173">
        <v>12</v>
      </c>
      <c r="D4" s="175">
        <v>0.1</v>
      </c>
      <c r="E4" s="174">
        <f>B4*C4/12*D4</f>
        <v>5722.8</v>
      </c>
      <c r="F4" s="174">
        <f>E4*0.285</f>
        <v>1630.9979999999998</v>
      </c>
      <c r="G4" s="174">
        <f>SUM(E4:F4)</f>
        <v>7353.7979999999998</v>
      </c>
    </row>
    <row r="5" spans="1:7" x14ac:dyDescent="0.25">
      <c r="A5" s="173" t="s">
        <v>121</v>
      </c>
      <c r="B5" s="174">
        <v>42000</v>
      </c>
      <c r="C5" s="173">
        <v>12</v>
      </c>
      <c r="D5" s="175">
        <v>0.1</v>
      </c>
      <c r="E5" s="174">
        <f>B5*C5/12*D5</f>
        <v>4200</v>
      </c>
      <c r="F5" s="174">
        <f>E5*0.285</f>
        <v>1197</v>
      </c>
      <c r="G5" s="174">
        <f>SUM(E5:F5)</f>
        <v>5397</v>
      </c>
    </row>
    <row r="6" spans="1:7" x14ac:dyDescent="0.25">
      <c r="A6" s="173"/>
      <c r="B6" s="174">
        <v>0</v>
      </c>
      <c r="C6" s="173">
        <v>12</v>
      </c>
      <c r="D6" s="175">
        <v>0</v>
      </c>
      <c r="E6" s="174">
        <v>0</v>
      </c>
      <c r="F6" s="174">
        <v>0</v>
      </c>
      <c r="G6" s="174">
        <f>SUM(E6:F6)</f>
        <v>0</v>
      </c>
    </row>
    <row r="7" spans="1:7" x14ac:dyDescent="0.25">
      <c r="A7" s="173" t="s">
        <v>118</v>
      </c>
      <c r="B7" s="173"/>
      <c r="C7" s="173"/>
      <c r="D7" s="173"/>
      <c r="E7" s="174">
        <f>SUM(E3:E6)</f>
        <v>15533.400000000001</v>
      </c>
      <c r="F7" s="174">
        <f>SUM(F3:F6)</f>
        <v>4427.0190000000002</v>
      </c>
      <c r="G7" s="174">
        <f>SUM(G3:G6)</f>
        <v>19960.419000000002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FundingSources</vt:lpstr>
      <vt:lpstr>Expenses</vt:lpstr>
      <vt:lpstr>FundingSourceExpenses-Combined</vt:lpstr>
      <vt:lpstr>enrollment</vt:lpstr>
      <vt:lpstr>personnel</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Henry,Gretchen Elizabeth</cp:lastModifiedBy>
  <cp:lastPrinted>2019-07-16T17:53:00Z</cp:lastPrinted>
  <dcterms:created xsi:type="dcterms:W3CDTF">2001-05-08T15:34:12Z</dcterms:created>
  <dcterms:modified xsi:type="dcterms:W3CDTF">2022-06-29T14:22:23Z</dcterms:modified>
</cp:coreProperties>
</file>