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APC/2021/"/>
    </mc:Choice>
  </mc:AlternateContent>
  <xr:revisionPtr revIDLastSave="0" documentId="8_{FA94044C-7CEF-439F-9B76-3D5BAF0F593B}" xr6:coauthVersionLast="46" xr6:coauthVersionMax="46" xr10:uidLastSave="{00000000-0000-0000-0000-000000000000}"/>
  <bookViews>
    <workbookView xWindow="-108" yWindow="-108" windowWidth="23256" windowHeight="12576"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7" l="1"/>
  <c r="E89" i="7" s="1"/>
  <c r="F89" i="7" s="1"/>
  <c r="G89" i="7" s="1"/>
  <c r="D88" i="7"/>
  <c r="E88" i="7" s="1"/>
  <c r="F88" i="7" s="1"/>
  <c r="G88" i="7" s="1"/>
  <c r="D47" i="7"/>
  <c r="E47" i="7" s="1"/>
  <c r="F47" i="7" s="1"/>
  <c r="G47" i="7" s="1"/>
  <c r="D46" i="7"/>
  <c r="E46" i="7" s="1"/>
  <c r="F46" i="7" s="1"/>
  <c r="G46" i="7" s="1"/>
  <c r="D10" i="7"/>
  <c r="E10" i="7" s="1"/>
  <c r="F10" i="7" s="1"/>
  <c r="G10" i="7" s="1"/>
  <c r="E9" i="7"/>
  <c r="F9" i="7" s="1"/>
  <c r="G9" i="7" s="1"/>
  <c r="D9" i="7"/>
  <c r="G116" i="2" l="1"/>
  <c r="G115" i="2"/>
  <c r="F116" i="2"/>
  <c r="F115" i="2"/>
  <c r="E116" i="2"/>
  <c r="E115" i="2"/>
  <c r="D115" i="2"/>
  <c r="G91" i="2"/>
  <c r="G90" i="2"/>
  <c r="F91" i="2"/>
  <c r="F90" i="2"/>
  <c r="E91" i="2"/>
  <c r="E90" i="2"/>
  <c r="D91" i="2"/>
  <c r="D90" i="2"/>
  <c r="G62" i="2"/>
  <c r="F62" i="2"/>
  <c r="E62" i="2"/>
  <c r="D116" i="2"/>
  <c r="D63" i="2"/>
  <c r="E63" i="2" s="1"/>
  <c r="F63" i="2" s="1"/>
  <c r="G63" i="2" s="1"/>
  <c r="D62" i="2"/>
  <c r="G98" i="2"/>
  <c r="F98" i="2"/>
  <c r="E98" i="2"/>
  <c r="D98" i="2"/>
  <c r="C98" i="2"/>
  <c r="G97" i="2"/>
  <c r="F97" i="2"/>
  <c r="E97" i="2"/>
  <c r="D97" i="2"/>
  <c r="C97" i="2"/>
  <c r="C116" i="2"/>
  <c r="C115" i="2"/>
  <c r="G121" i="2" l="1"/>
  <c r="C91" i="2"/>
  <c r="D120" i="2"/>
  <c r="C90" i="2"/>
  <c r="G76" i="2"/>
  <c r="F76" i="2"/>
  <c r="E76" i="2"/>
  <c r="D76" i="2"/>
  <c r="C76" i="2"/>
  <c r="G75" i="2"/>
  <c r="F75" i="2"/>
  <c r="E75" i="2"/>
  <c r="D75" i="2"/>
  <c r="C75" i="2"/>
  <c r="F121" i="2"/>
  <c r="E121" i="2"/>
  <c r="C63" i="2"/>
  <c r="C62" i="2"/>
  <c r="C120" i="2" s="1"/>
  <c r="G33" i="2"/>
  <c r="F33" i="2"/>
  <c r="E33" i="2"/>
  <c r="D33" i="2"/>
  <c r="C33" i="2"/>
  <c r="G32" i="2"/>
  <c r="F32" i="2"/>
  <c r="E32" i="2"/>
  <c r="D32" i="2"/>
  <c r="C32" i="2"/>
  <c r="E120" i="2" l="1"/>
  <c r="F120" i="2"/>
  <c r="G120" i="2"/>
  <c r="C121" i="2"/>
  <c r="C47" i="7"/>
  <c r="C97" i="7" l="1"/>
  <c r="C88" i="7"/>
  <c r="C89" i="7"/>
  <c r="G53" i="7" l="1"/>
  <c r="G54" i="7"/>
  <c r="F54" i="7"/>
  <c r="F53" i="7"/>
  <c r="E53" i="7"/>
  <c r="E54" i="7"/>
  <c r="D54" i="7"/>
  <c r="D53" i="7"/>
  <c r="C53" i="7"/>
  <c r="C54" i="7"/>
  <c r="C46" i="7"/>
  <c r="C9" i="7"/>
  <c r="C10" i="7"/>
  <c r="G33" i="6"/>
  <c r="G34" i="6"/>
  <c r="F34" i="6"/>
  <c r="F33" i="6"/>
  <c r="E33" i="6"/>
  <c r="E34" i="6"/>
  <c r="D34" i="6"/>
  <c r="D33" i="6"/>
  <c r="C34" i="6"/>
  <c r="C33" i="6"/>
  <c r="G26" i="7"/>
  <c r="G25" i="7"/>
  <c r="F26" i="7"/>
  <c r="F25" i="7"/>
  <c r="E25" i="7"/>
  <c r="E26" i="7"/>
  <c r="D26" i="7"/>
  <c r="D25" i="7"/>
  <c r="C25" i="7"/>
  <c r="C26" i="7"/>
  <c r="C38" i="6" l="1"/>
  <c r="D38" i="6"/>
  <c r="E38" i="6"/>
  <c r="F38" i="6"/>
  <c r="G38" i="6"/>
  <c r="G97" i="7" l="1"/>
  <c r="F97" i="7"/>
  <c r="E97" i="7"/>
  <c r="D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 r="D121" i="2"/>
</calcChain>
</file>

<file path=xl/sharedStrings.xml><?xml version="1.0" encoding="utf-8"?>
<sst xmlns="http://schemas.openxmlformats.org/spreadsheetml/2006/main" count="342" uniqueCount="126">
  <si>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</si>
  <si>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</si>
  <si>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</si>
  <si>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</si>
  <si>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</si>
  <si>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</si>
  <si>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</si>
  <si>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</si>
  <si>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</si>
  <si>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</si>
  <si>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</si>
  <si>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</si>
  <si>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</si>
  <si>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Other Professional</t>
  </si>
  <si>
    <t>Faculty</t>
  </si>
  <si>
    <t>Graduate Assistants</t>
  </si>
  <si>
    <t>Student Employees</t>
  </si>
  <si>
    <t>Equipment and Instructional Materials</t>
  </si>
  <si>
    <t>Library</t>
  </si>
  <si>
    <t>Contractual Services</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</si>
  <si>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</si>
  <si>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</si>
  <si>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</si>
  <si>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</si>
  <si>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</si>
  <si>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</si>
  <si>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</si>
  <si>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</si>
  <si>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</si>
  <si>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</si>
  <si>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</si>
  <si>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</si>
  <si>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</si>
  <si>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</si>
  <si>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</si>
  <si>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</si>
  <si>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</si>
  <si>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</si>
  <si>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</si>
  <si>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</si>
  <si>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</si>
  <si>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</si>
  <si>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</si>
  <si>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</si>
  <si>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</si>
  <si>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</si>
  <si>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</si>
  <si>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</si>
  <si>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</si>
  <si>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</si>
  <si>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</si>
  <si>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</si>
  <si>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</si>
  <si>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</si>
  <si>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</si>
  <si>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</si>
  <si>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</si>
  <si>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</si>
  <si>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</si>
  <si>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</si>
  <si>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</si>
  <si>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</si>
  <si>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</si>
  <si>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</si>
  <si>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</si>
  <si>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</si>
  <si>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</si>
  <si>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</si>
  <si>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</si>
  <si>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</si>
  <si>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</si>
  <si>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</si>
  <si>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</si>
  <si>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</si>
  <si>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</si>
  <si>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</si>
  <si>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</si>
  <si>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</si>
  <si>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</si>
  <si>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</si>
  <si>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</si>
  <si>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</si>
  <si>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</si>
  <si>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</si>
  <si>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</si>
  <si>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</si>
  <si>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</si>
  <si>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</si>
  <si>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</si>
  <si>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</si>
  <si>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</si>
  <si>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</si>
  <si>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</si>
  <si>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</si>
  <si>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</si>
  <si>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</si>
  <si>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</si>
  <si>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</si>
  <si>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</si>
  <si>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</si>
  <si>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</si>
  <si>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</si>
  <si>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    Existing: $30,000</t>
  </si>
  <si>
    <t xml:space="preserve">    Existing: $181,707</t>
  </si>
  <si>
    <t xml:space="preserve">    Existing:</t>
  </si>
  <si>
    <t>Marketing expenses for the current program are $80,000 and will remain unchanged</t>
  </si>
  <si>
    <t xml:space="preserve">    New:</t>
  </si>
  <si>
    <t>No assessment funds are required</t>
  </si>
  <si>
    <t>No faculty development funds are requested</t>
  </si>
  <si>
    <t>No assessment funds are requested</t>
  </si>
  <si>
    <t>No space or equipment funds are requested</t>
  </si>
  <si>
    <t>No faculty space or eqipment funds are requested</t>
  </si>
  <si>
    <t xml:space="preserve">    Exisiting: </t>
  </si>
  <si>
    <t xml:space="preserve">     New: </t>
  </si>
  <si>
    <t xml:space="preserve">     Existing: </t>
  </si>
  <si>
    <t xml:space="preserve">     Existing:</t>
  </si>
  <si>
    <t xml:space="preserve"> </t>
  </si>
  <si>
    <t>The current Master of Acountancy program charge is $25,000. This includes tuition and fees. There are currently 30 students enrolled in the program. Because STEM approval makes it easier for international students, and because there is no merged accounting and analytics program in the SREB states, we believe that our advertising and recruiting to these two markets will enable us to achieve moderate growth over the next five years, Total revenue = First year: 35 students * $25,000 per year. Second year: 35 students * $25,000 per year.  Third year: 40 students * $25,000 per year. Fourth year: 40 students * $25,000 per year. Fifth year: 45 students * $25,000 per year. The COB anticipates that it will receive the standard 75% of graduate level tuition.</t>
  </si>
  <si>
    <r>
      <t xml:space="preserve">Executive, Administrative, and Managerial: Program director annual stipend equals $30,000 per year. Program director stipned is a fixed cost and will not chnage depening on enrolled students.
Other Professional: Includes recruiting and advising cost: Recruiting cost (salaries) per COB graduate enrollee (of $566) plus advising cost per current enrolled student per year ($289) equals $855 per student; First year: 35 students * $855 per year. Second year: 35 students * $855 per year.  Third year: 40 students * $855 per year. Fourth year: 40 students * $855  per year. Fifth year: 45 students * $855  per year. The number recuiting and advising staff is fixed as is their cost. No change expected with increase in cohort size. </t>
    </r>
    <r>
      <rPr>
        <sz val="12"/>
        <rFont val="Calibri"/>
        <family val="2"/>
      </rPr>
      <t xml:space="preserve"> The Federal Open Market Committee (FOMC), in its latest meeting on March 17, forecasted that the Personal Consumption Expenditures (PCE) inflation rate in the United States will average at 2.4% in 2021, then decrease to 2.1% by 2023.</t>
    </r>
    <r>
      <rPr>
        <b/>
        <sz val="12"/>
        <rFont val="Calibri"/>
        <family val="2"/>
      </rPr>
      <t xml:space="preserve">
Faculty: Total faculty cost is based on an assessment of the anticipated 2021 Master of Accountancy cohort program. Cost per credit hour for all courses in the 34 CH program were evaluated. Different costs per course resulted from the following classification used to sort instructional type: courses by faculy teaching in load; courses by faculty teaching on an overload basis; courses by PTL or adjunct faculty; courses jointly offered across programs: e.g., Managerial Analytics courses are open to Master of Accountancy students and to MBA students. Total instructional cost equals $181,707. Faculty cost is fixed as classroom capacity exceeds 40 student forecast.</t>
    </r>
  </si>
  <si>
    <t xml:space="preserve">The program purchases Becker CPA instructional materials for students. The material cost $2,000 per student. This is a variable cost. The program plans to grow from about 30 to 45 students. </t>
  </si>
  <si>
    <t>The accounting component of the Master of Science in Accountacy and Analytics already exists in the Master of Accountancy (MSAA) program and Managerial Analytics certificate component of the MSAA already exist.  University Librabries is requesting $1,099 for ebooks the first year only.</t>
  </si>
  <si>
    <t>Orientation and graduation celebration expenses total $150 per student. Total cost = $150 x 40 = $6,000. This is a variable cost. We predict moderate growth for the cohot, from 30 to 45.</t>
  </si>
  <si>
    <t xml:space="preserve">Scholarships $1,250 per student.  Current students is 30. First year: 35 students * $1,250 per year. Second year: 35 students * $1,250  per year.  Third year: 40 students * $1,250 per year. Fourth year: 40 students *$1,250   per year. Fifth year: 45 students * $1,250  per year. </t>
  </si>
  <si>
    <t>Program includes international trip. About 75% of students travel at a cost to the COB of $2,500 per student-trip. Total annual cost = .70 * $2,500 per student.  First year: 35 students,Second year 35 students,  Third year: 40 students, Fourth year: 40 students, Fifth year: 45 students.  The international trip in included in tuition.   It is not refunded, if they choose not to go. They are informed of this when they apply for the program.</t>
  </si>
  <si>
    <r>
      <rPr>
        <b/>
        <sz val="12"/>
        <rFont val="Calibri"/>
        <family val="2"/>
      </rPr>
      <t>Executive, Administrative, and Managerial: Program director annual stipend equals $30,000 per year. Program director stipned is a fixed cost and will not chnage depening on enrolled students.
Other Professional: Includes recruiting and advising cost: Recruiting cost (salaries) per COB graduate enrollee (of $566) plus advising cost per current enrolled student per year ($289) equals $855 per student; First year: 35 students * $855 per year. Second year: 35 students * $855 per year.  Third year: 40 students * $855 per year. Fourth year: 40 students * $855  per year. Fifth year: 45 students * $855  per year. The number recuiting and advising staff is fixed as is their cost. No change expected with increase in cohort size.  The Federal Open Market Committee (FOMC), in its latest meeting on March 17, forecasted that the Personal Consumption Expenditures (PCE) inflation rate in the United States will average at 2.4% in 2021, then decrease to 2.1% by 2023.
Faculty: Total faculty cost is based on an assessment of the anticipated 2021 Master of Accountancy cohort program. Cost per credit hour for all courses in the 34 CH program were evaluated. Different costs per course resulted from the following classification used to sort instructional type: courses by faculy teaching in load; courses by faculty teaching on an overload basis; courses by PTL or adjunct faculty; courses jointly offered across programs: e.g., Managerial Analytics courses are open to Master of Accountancy students and to MBA students. Total instructional cost equals $181,707. Faculty cost is fixed as classroom capacity exceeds 40 student forecast.Executive, Administrative, and Managerial: Program director annual stipend equals $30,000 per year. Program director stipned is a fixed cost and will not chnage depening on enrolled students.
Other Professional: Includes recruiting and advising cost: Recruiting cost (salaries) per COB graduate enrollee (of $566) plus advising cost per current enrolled student per year ($289) equals $855 per student; First year: 35 students * $855 per year. Second year: 35 students * $855 per year.  Third year: 40 students * $855 per year. Fourth year: 40 students * $855  per year. Fifth year: 45 students * $855  per year. The number recuiting and advising staff is fixed as is their cost. No change expected with increase in cohort size.  The Federal Open Market Committee (FOMC), in its latest meeting on March 17, forecasted that the Personal Consumption Expenditures (PCE) inflation rate in the United States will average at 2.4% in 2021, then decrease to 2.1% by 2023.
Faculty: Total faculty cost is based on an assessment of the anticipated 2021 Master of Accountancy cohort program. Cost per credit hour for all courses in the 34 CH program were evaluated. Different costs per course resulted from the following classification used to sort instructional type: courses by faculy teaching in load; courses by faculty teaching on an overload basis; courses by PTL or adjunct faculty; courses jointly offered across programs: e.g., Managerial Analytics courses are open to Master of Accountancy students and to MBA students. Total instructional cost equals $181,707. Faculty cost is fixed as classroom capacity exceeds 40 student forecast.</t>
    </r>
    <r>
      <rPr>
        <sz val="12"/>
        <rFont val="Calibri"/>
        <family val="2"/>
      </rPr>
      <t xml:space="preserve">  </t>
    </r>
  </si>
  <si>
    <t>Orientation and graduation celebration expenses total $150 per student. Total cost = $150 x 40 = $6,000. This is a variable cost. The cohot size will increase from 30 to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</si>
</sst>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i/>
      <u/>
      <sz val="12"/>
      <name val="Times New Roman"/>
      <family val="1"/>
    </font>
    <font>
      <sz val="11"/>
      <name val="Times New Roman"/>
      <family val="1"/>
    </font>
    <font>
      <b/>
      <sz val="10"/>
      <name val="Arial"/>
      <family val="2"/>
    </font>
    <font>
      <sz val="10"/>
      <color rgb="FF00B050"/>
      <name val="Arial"/>
      <family val="2"/>
    </font>
    <font>
      <sz val="12"/>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3">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76">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1"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1" fillId="0" borderId="0" xfId="0" applyFont="1" applyBorder="1" applyAlignment="1">
      <alignment vertical="center"/>
    </xf>
    <xf numFmtId="0" fontId="11"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3"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7" fillId="0" borderId="15" xfId="0" applyFont="1" applyBorder="1" applyAlignment="1">
      <alignment horizontal="center" vertical="center" wrapText="1"/>
    </xf>
    <xf numFmtId="0" fontId="17" fillId="2"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19" fillId="0" borderId="4" xfId="0" applyFont="1" applyBorder="1" applyAlignment="1">
      <alignment horizontal="left" vertical="center" wrapText="1"/>
    </xf>
    <xf numFmtId="0" fontId="19" fillId="0" borderId="15" xfId="0" applyFont="1" applyBorder="1" applyAlignment="1">
      <alignment horizontal="center" vertical="top" wrapText="1"/>
    </xf>
    <xf numFmtId="0" fontId="19" fillId="2" borderId="16" xfId="0" applyFont="1" applyFill="1" applyBorder="1" applyAlignment="1">
      <alignment horizontal="center" vertical="top" wrapText="1"/>
    </xf>
    <xf numFmtId="0" fontId="19" fillId="0" borderId="16" xfId="0" applyFont="1" applyBorder="1" applyAlignment="1">
      <alignment horizontal="center" vertical="top" wrapText="1"/>
    </xf>
    <xf numFmtId="0" fontId="19" fillId="0" borderId="12" xfId="0" applyFont="1" applyBorder="1" applyAlignment="1">
      <alignment horizontal="center" vertical="top" wrapText="1"/>
    </xf>
    <xf numFmtId="0" fontId="21" fillId="0" borderId="0" xfId="0" applyFont="1" applyAlignment="1">
      <alignment vertical="top"/>
    </xf>
    <xf numFmtId="0" fontId="21"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24" fillId="0" borderId="0" xfId="0" applyFont="1" applyAlignment="1">
      <alignment wrapText="1"/>
    </xf>
    <xf numFmtId="0" fontId="24"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19"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7"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0" fontId="24" fillId="0" borderId="0" xfId="6" applyFont="1" applyAlignment="1">
      <alignment wrapText="1"/>
    </xf>
    <xf numFmtId="0" fontId="24"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1" fillId="0" borderId="0" xfId="6" applyFont="1" applyAlignment="1">
      <alignment vertical="top"/>
    </xf>
    <xf numFmtId="0" fontId="21"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19" fillId="0" borderId="33" xfId="6" applyFont="1" applyBorder="1" applyAlignment="1">
      <alignment horizontal="center" vertical="center"/>
    </xf>
    <xf numFmtId="0" fontId="19"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1"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1"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2" fillId="0" borderId="16" xfId="6" applyFont="1" applyBorder="1" applyAlignment="1">
      <alignment horizontal="center" vertical="center" wrapText="1"/>
    </xf>
    <xf numFmtId="0" fontId="52" fillId="2" borderId="16" xfId="6" applyFont="1" applyFill="1" applyBorder="1" applyAlignment="1">
      <alignment horizontal="center" vertical="center" wrapText="1"/>
    </xf>
    <xf numFmtId="0" fontId="52" fillId="0" borderId="43" xfId="6" applyFont="1" applyBorder="1" applyAlignment="1">
      <alignment horizontal="center" vertical="center" wrapText="1"/>
    </xf>
    <xf numFmtId="0" fontId="52" fillId="0" borderId="0" xfId="6" applyFont="1" applyBorder="1" applyAlignment="1" applyProtection="1">
      <alignment horizontal="center" vertical="center" wrapText="1"/>
    </xf>
    <xf numFmtId="0" fontId="52" fillId="0" borderId="12" xfId="6" applyFont="1" applyBorder="1" applyAlignment="1">
      <alignment horizontal="center" vertical="center" wrapText="1"/>
    </xf>
    <xf numFmtId="0" fontId="52" fillId="0" borderId="17" xfId="6" applyFont="1" applyBorder="1" applyAlignment="1" applyProtection="1">
      <alignment horizontal="center" vertical="center" wrapText="1"/>
    </xf>
    <xf numFmtId="0" fontId="52" fillId="0" borderId="15" xfId="6" applyFont="1" applyBorder="1" applyAlignment="1">
      <alignment horizontal="center" vertical="center" wrapText="1"/>
    </xf>
    <xf numFmtId="0" fontId="54" fillId="0" borderId="0" xfId="6" applyFont="1" applyBorder="1" applyAlignment="1" applyProtection="1">
      <alignment horizontal="center" vertical="center" wrapText="1"/>
    </xf>
    <xf numFmtId="0" fontId="54" fillId="0" borderId="16" xfId="6" applyFont="1" applyBorder="1" applyAlignment="1">
      <alignment horizontal="center" vertical="center" wrapText="1"/>
    </xf>
    <xf numFmtId="0" fontId="54" fillId="2" borderId="16" xfId="6" applyFont="1" applyFill="1" applyBorder="1" applyAlignment="1">
      <alignment horizontal="center" vertical="center" wrapText="1"/>
    </xf>
    <xf numFmtId="0" fontId="54" fillId="0" borderId="43" xfId="6" applyFont="1" applyBorder="1" applyAlignment="1">
      <alignment horizontal="center" vertical="center" wrapText="1"/>
    </xf>
    <xf numFmtId="0" fontId="54" fillId="0" borderId="12" xfId="6" applyFont="1" applyBorder="1" applyAlignment="1">
      <alignment horizontal="center" vertical="center" wrapText="1"/>
    </xf>
    <xf numFmtId="0" fontId="54"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5" fillId="6" borderId="12" xfId="6" applyFont="1" applyFill="1" applyBorder="1" applyAlignment="1">
      <alignment horizontal="center" vertical="top" wrapText="1"/>
    </xf>
    <xf numFmtId="0" fontId="55" fillId="6" borderId="38" xfId="6" applyFont="1" applyFill="1" applyBorder="1" applyAlignment="1">
      <alignment horizontal="center" vertical="top" wrapText="1"/>
    </xf>
    <xf numFmtId="0" fontId="11" fillId="0" borderId="0" xfId="6" applyFont="1" applyAlignment="1">
      <alignment vertical="top"/>
    </xf>
    <xf numFmtId="0" fontId="11" fillId="0" borderId="0" xfId="6" applyFont="1" applyBorder="1" applyAlignment="1">
      <alignment vertical="top"/>
    </xf>
    <xf numFmtId="0" fontId="0" fillId="0" borderId="33" xfId="0" applyBorder="1"/>
    <xf numFmtId="0" fontId="56" fillId="0" borderId="41" xfId="6" applyFont="1" applyBorder="1" applyAlignment="1">
      <alignment horizontal="center" vertical="center" wrapText="1"/>
    </xf>
    <xf numFmtId="0" fontId="56" fillId="2" borderId="41" xfId="6" applyFont="1" applyFill="1" applyBorder="1" applyAlignment="1">
      <alignment horizontal="center" vertical="center" wrapText="1"/>
    </xf>
    <xf numFmtId="0" fontId="56" fillId="0" borderId="42" xfId="6" applyFont="1" applyBorder="1" applyAlignment="1">
      <alignment horizontal="center" vertical="center" wrapText="1"/>
    </xf>
    <xf numFmtId="0" fontId="48" fillId="0" borderId="0" xfId="6" applyFont="1"/>
    <xf numFmtId="0" fontId="48" fillId="0" borderId="0" xfId="6" applyFont="1" applyBorder="1"/>
    <xf numFmtId="0" fontId="57" fillId="0" borderId="16" xfId="6" applyFont="1" applyBorder="1" applyAlignment="1">
      <alignment horizontal="center" vertical="center" wrapText="1"/>
    </xf>
    <xf numFmtId="0" fontId="57" fillId="2" borderId="16" xfId="6" applyFont="1" applyFill="1" applyBorder="1" applyAlignment="1">
      <alignment horizontal="center" vertical="center" wrapText="1"/>
    </xf>
    <xf numFmtId="0" fontId="57"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6" fillId="0" borderId="75" xfId="1" applyNumberFormat="1" applyFont="1" applyBorder="1" applyAlignment="1">
      <alignment vertical="center" wrapText="1"/>
    </xf>
    <xf numFmtId="40" fontId="16" fillId="0" borderId="76" xfId="1" applyNumberFormat="1" applyFont="1" applyBorder="1" applyAlignment="1">
      <alignment vertical="center" wrapText="1"/>
    </xf>
    <xf numFmtId="44" fontId="16" fillId="0" borderId="16" xfId="4" applyFont="1" applyBorder="1" applyAlignment="1">
      <alignment vertical="center" wrapText="1"/>
    </xf>
    <xf numFmtId="44" fontId="16" fillId="0" borderId="43" xfId="4" applyFont="1" applyBorder="1" applyAlignment="1">
      <alignment vertical="center" wrapText="1"/>
    </xf>
    <xf numFmtId="0" fontId="24" fillId="0" borderId="0" xfId="6" applyFont="1" applyAlignment="1"/>
    <xf numFmtId="0" fontId="19" fillId="10" borderId="29" xfId="6" applyFont="1" applyFill="1" applyBorder="1" applyAlignment="1">
      <alignment horizontal="center" vertical="center"/>
    </xf>
    <xf numFmtId="0" fontId="19" fillId="10" borderId="30" xfId="6" applyFont="1" applyFill="1" applyBorder="1" applyAlignment="1">
      <alignment horizontal="left" vertical="center" wrapText="1"/>
    </xf>
    <xf numFmtId="0" fontId="51" fillId="10" borderId="40" xfId="6" applyFont="1" applyFill="1" applyBorder="1" applyAlignment="1">
      <alignment horizontal="center" vertical="top" wrapText="1"/>
    </xf>
    <xf numFmtId="0" fontId="51" fillId="10" borderId="41" xfId="6" applyFont="1" applyFill="1" applyBorder="1" applyAlignment="1">
      <alignment horizontal="center" vertical="top" wrapText="1"/>
    </xf>
    <xf numFmtId="0" fontId="51" fillId="10" borderId="42" xfId="6" applyFont="1" applyFill="1" applyBorder="1" applyAlignment="1">
      <alignment horizontal="center" vertical="top" wrapText="1"/>
    </xf>
    <xf numFmtId="0" fontId="52"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0" xfId="6" applyFont="1" applyBorder="1" applyAlignment="1" applyProtection="1">
      <alignment horizontal="center" vertical="center"/>
      <protection locked="0"/>
    </xf>
    <xf numFmtId="0" fontId="4" fillId="11" borderId="70" xfId="6" applyFont="1" applyFill="1" applyBorder="1" applyAlignment="1" applyProtection="1">
      <alignment horizontal="left" vertical="center"/>
      <protection locked="0"/>
    </xf>
    <xf numFmtId="0" fontId="4" fillId="11" borderId="70"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19" fillId="0" borderId="0" xfId="6" applyFont="1" applyBorder="1" applyAlignment="1">
      <alignment horizontal="center" vertical="center"/>
    </xf>
    <xf numFmtId="0" fontId="52" fillId="10" borderId="12" xfId="6" applyFont="1" applyFill="1" applyBorder="1" applyAlignment="1">
      <alignment horizontal="center" vertical="center" wrapText="1"/>
    </xf>
    <xf numFmtId="0" fontId="34" fillId="10" borderId="30" xfId="6" applyFont="1" applyFill="1" applyBorder="1" applyAlignment="1">
      <alignment horizontal="left" vertical="center" wrapText="1"/>
    </xf>
    <xf numFmtId="0" fontId="53" fillId="10" borderId="40" xfId="6" applyFont="1" applyFill="1" applyBorder="1" applyAlignment="1">
      <alignment horizontal="center" vertical="top" wrapText="1"/>
    </xf>
    <xf numFmtId="0" fontId="53" fillId="10" borderId="41" xfId="6" applyFont="1" applyFill="1" applyBorder="1" applyAlignment="1">
      <alignment horizontal="center" vertical="top" wrapText="1"/>
    </xf>
    <xf numFmtId="0" fontId="53"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3"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58"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4" fillId="8" borderId="0" xfId="6" applyFont="1" applyFill="1" applyAlignment="1"/>
    <xf numFmtId="0" fontId="24"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54" fillId="10" borderId="12" xfId="6" applyFont="1" applyFill="1" applyBorder="1" applyAlignment="1">
      <alignment horizontal="center" vertical="center" wrapText="1"/>
    </xf>
    <xf numFmtId="44" fontId="60"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1" fillId="14" borderId="12" xfId="6" applyFont="1" applyFill="1" applyBorder="1" applyAlignment="1">
      <alignment vertical="center"/>
    </xf>
    <xf numFmtId="0" fontId="3" fillId="8" borderId="0" xfId="6" applyFont="1" applyFill="1" applyBorder="1"/>
    <xf numFmtId="164" fontId="8" fillId="0" borderId="22" xfId="3" applyNumberFormat="1" applyFont="1" applyBorder="1" applyAlignment="1">
      <alignment vertical="center" wrapText="1"/>
    </xf>
    <xf numFmtId="164" fontId="8" fillId="2" borderId="22" xfId="3" applyNumberFormat="1" applyFont="1" applyFill="1" applyBorder="1" applyAlignment="1">
      <alignment vertical="center" wrapText="1"/>
    </xf>
    <xf numFmtId="164" fontId="3" fillId="0" borderId="12" xfId="1" applyNumberFormat="1" applyFont="1" applyBorder="1" applyAlignment="1" applyProtection="1">
      <alignment vertical="center" wrapText="1"/>
      <protection locked="0"/>
    </xf>
    <xf numFmtId="164" fontId="3" fillId="10" borderId="12" xfId="4" applyNumberFormat="1" applyFont="1" applyFill="1" applyBorder="1" applyAlignment="1">
      <alignment vertical="center" wrapText="1"/>
    </xf>
    <xf numFmtId="164" fontId="3" fillId="11" borderId="12" xfId="6" applyNumberFormat="1" applyFont="1" applyFill="1" applyBorder="1" applyAlignment="1" applyProtection="1">
      <alignment horizontal="center" vertical="top" wrapText="1"/>
      <protection locked="0"/>
    </xf>
    <xf numFmtId="0" fontId="8" fillId="0" borderId="59"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63" xfId="0" applyFont="1" applyBorder="1" applyAlignment="1">
      <alignment horizontal="justify" vertical="center" wrapText="1"/>
    </xf>
    <xf numFmtId="6" fontId="8" fillId="0" borderId="50" xfId="0" applyNumberFormat="1" applyFont="1" applyBorder="1" applyAlignment="1">
      <alignment vertical="center" wrapText="1"/>
    </xf>
    <xf numFmtId="0" fontId="8" fillId="0" borderId="51" xfId="0" applyFont="1" applyBorder="1" applyAlignment="1">
      <alignment vertical="center" wrapText="1"/>
    </xf>
    <xf numFmtId="6" fontId="8" fillId="0" borderId="48" xfId="0" applyNumberFormat="1" applyFont="1" applyBorder="1" applyAlignment="1">
      <alignment vertical="center" wrapText="1"/>
    </xf>
    <xf numFmtId="0" fontId="8" fillId="0" borderId="48" xfId="0" applyFont="1" applyBorder="1" applyAlignment="1">
      <alignment vertical="center" wrapText="1"/>
    </xf>
    <xf numFmtId="0" fontId="8" fillId="0" borderId="45" xfId="0" applyFont="1" applyBorder="1" applyAlignment="1">
      <alignment vertical="center" wrapText="1"/>
    </xf>
    <xf numFmtId="0" fontId="8" fillId="0" borderId="12" xfId="0" applyFont="1" applyBorder="1" applyAlignment="1">
      <alignment vertical="center" wrapText="1"/>
    </xf>
    <xf numFmtId="6" fontId="8" fillId="0" borderId="12" xfId="0" applyNumberFormat="1" applyFont="1" applyBorder="1" applyAlignment="1">
      <alignment vertical="center" wrapText="1"/>
    </xf>
    <xf numFmtId="6" fontId="8" fillId="0" borderId="51" xfId="0" applyNumberFormat="1" applyFont="1" applyBorder="1" applyAlignment="1">
      <alignment vertical="center" wrapText="1"/>
    </xf>
    <xf numFmtId="0" fontId="8" fillId="0" borderId="81" xfId="0" applyFont="1" applyBorder="1" applyAlignment="1">
      <alignment vertical="center" wrapText="1"/>
    </xf>
    <xf numFmtId="0" fontId="8" fillId="0" borderId="82" xfId="0" applyFont="1" applyBorder="1" applyAlignment="1">
      <alignment horizontal="justify" vertical="center" wrapText="1"/>
    </xf>
    <xf numFmtId="6" fontId="7" fillId="0" borderId="48" xfId="0" applyNumberFormat="1" applyFont="1" applyBorder="1" applyAlignment="1">
      <alignment vertical="center" wrapText="1"/>
    </xf>
    <xf numFmtId="0" fontId="61" fillId="0" borderId="0" xfId="0" applyFont="1"/>
    <xf numFmtId="164" fontId="11" fillId="0" borderId="0" xfId="0" applyNumberFormat="1" applyFont="1" applyAlignment="1">
      <alignment vertical="center"/>
    </xf>
    <xf numFmtId="164" fontId="62" fillId="0" borderId="81" xfId="1" applyNumberFormat="1" applyFont="1" applyBorder="1" applyAlignment="1" applyProtection="1">
      <alignment vertical="center" wrapText="1"/>
      <protection locked="0"/>
    </xf>
    <xf numFmtId="164" fontId="62" fillId="0" borderId="81" xfId="3" applyNumberFormat="1" applyFont="1" applyFill="1" applyBorder="1" applyAlignment="1" applyProtection="1">
      <alignment vertical="center" wrapText="1"/>
      <protection locked="0"/>
    </xf>
    <xf numFmtId="164" fontId="3" fillId="0" borderId="81" xfId="3" applyNumberFormat="1" applyFont="1" applyFill="1" applyBorder="1" applyAlignment="1" applyProtection="1">
      <alignment vertical="center" wrapText="1"/>
      <protection locked="0"/>
    </xf>
    <xf numFmtId="164" fontId="3" fillId="0" borderId="18" xfId="3" applyNumberFormat="1" applyFont="1" applyFill="1" applyBorder="1" applyAlignment="1" applyProtection="1">
      <alignment vertical="center" wrapText="1"/>
      <protection locked="0"/>
    </xf>
    <xf numFmtId="44" fontId="62" fillId="0" borderId="81" xfId="3" applyNumberFormat="1" applyFont="1" applyFill="1" applyBorder="1" applyAlignment="1" applyProtection="1">
      <alignment vertical="center" wrapText="1"/>
      <protection locked="0"/>
    </xf>
    <xf numFmtId="164" fontId="62" fillId="0" borderId="51" xfId="3" applyNumberFormat="1" applyFont="1" applyFill="1" applyBorder="1" applyAlignment="1" applyProtection="1">
      <alignment vertical="center" wrapText="1"/>
      <protection locked="0"/>
    </xf>
    <xf numFmtId="164" fontId="62" fillId="0" borderId="12" xfId="1" applyNumberFormat="1" applyFont="1" applyBorder="1" applyAlignment="1" applyProtection="1">
      <alignment vertical="center" wrapText="1"/>
      <protection locked="0"/>
    </xf>
    <xf numFmtId="164" fontId="7" fillId="0" borderId="81" xfId="0" applyNumberFormat="1" applyFont="1" applyBorder="1" applyAlignment="1">
      <alignment vertical="center" wrapText="1"/>
    </xf>
    <xf numFmtId="164" fontId="3" fillId="0" borderId="81" xfId="1" applyNumberFormat="1" applyFont="1" applyBorder="1" applyAlignment="1" applyProtection="1">
      <alignment vertical="center" wrapText="1"/>
      <protection locked="0"/>
    </xf>
    <xf numFmtId="164" fontId="3" fillId="0" borderId="12" xfId="3" applyNumberFormat="1" applyFont="1" applyFill="1" applyBorder="1" applyAlignment="1" applyProtection="1">
      <alignment vertical="center" wrapText="1"/>
      <protection locked="0"/>
    </xf>
    <xf numFmtId="0" fontId="3" fillId="0" borderId="6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7" fillId="0" borderId="56" xfId="0" applyFont="1" applyBorder="1" applyAlignment="1">
      <alignment horizontal="justify" vertical="center" wrapText="1"/>
    </xf>
    <xf numFmtId="0" fontId="7" fillId="0" borderId="57"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63" xfId="0" applyFont="1" applyBorder="1" applyAlignment="1">
      <alignment horizontal="justify" vertical="center" wrapText="1"/>
    </xf>
    <xf numFmtId="0" fontId="7" fillId="0" borderId="64" xfId="0" applyFont="1" applyBorder="1" applyAlignment="1">
      <alignment horizontal="justify" vertical="center" wrapText="1"/>
    </xf>
    <xf numFmtId="0" fontId="7" fillId="0" borderId="65" xfId="0" applyFont="1" applyBorder="1" applyAlignment="1">
      <alignment horizontal="justify"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7" fillId="0" borderId="59"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0" xfId="0" applyFont="1" applyBorder="1" applyAlignment="1">
      <alignment horizontal="justify" vertical="center" wrapText="1"/>
    </xf>
    <xf numFmtId="6" fontId="8" fillId="0" borderId="48" xfId="0" applyNumberFormat="1" applyFont="1" applyBorder="1" applyAlignment="1">
      <alignment horizontal="center" vertical="center" wrapText="1"/>
    </xf>
    <xf numFmtId="0" fontId="16" fillId="0" borderId="16" xfId="0" applyFont="1" applyBorder="1" applyAlignment="1">
      <alignment vertical="center" wrapText="1"/>
    </xf>
    <xf numFmtId="0" fontId="16" fillId="0" borderId="15" xfId="0" applyFont="1" applyBorder="1" applyAlignment="1">
      <alignment vertical="center" wrapText="1"/>
    </xf>
    <xf numFmtId="0" fontId="16" fillId="0" borderId="4" xfId="0" applyFont="1" applyBorder="1" applyAlignment="1">
      <alignment vertical="center" wrapText="1"/>
    </xf>
    <xf numFmtId="0" fontId="19" fillId="0" borderId="8" xfId="0" applyFont="1" applyBorder="1" applyAlignment="1">
      <alignment horizontal="right" vertical="center"/>
    </xf>
    <xf numFmtId="0" fontId="19" fillId="0" borderId="68" xfId="0" applyFont="1" applyBorder="1" applyAlignment="1">
      <alignment horizontal="right" vertical="center"/>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8" xfId="0" applyFont="1" applyBorder="1" applyAlignment="1">
      <alignment horizontal="center"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8" fillId="0" borderId="49" xfId="0" applyFont="1" applyBorder="1" applyAlignment="1">
      <alignment horizontal="center" vertical="center" wrapText="1"/>
    </xf>
    <xf numFmtId="0" fontId="7"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8"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6" fillId="13" borderId="16" xfId="6" applyFont="1" applyFill="1" applyBorder="1" applyAlignment="1">
      <alignment vertical="center" wrapText="1"/>
    </xf>
    <xf numFmtId="0" fontId="16" fillId="13" borderId="15" xfId="6" applyFont="1" applyFill="1" applyBorder="1" applyAlignment="1">
      <alignment vertical="center" wrapText="1"/>
    </xf>
    <xf numFmtId="0" fontId="16"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69"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2" fillId="6" borderId="79" xfId="6" applyFont="1" applyFill="1" applyBorder="1" applyAlignment="1">
      <alignment horizontal="center" vertical="center" wrapText="1"/>
    </xf>
    <xf numFmtId="0" fontId="52" fillId="6" borderId="20" xfId="6" applyFont="1" applyFill="1" applyBorder="1" applyAlignment="1">
      <alignment horizontal="center" vertical="center" wrapText="1"/>
    </xf>
    <xf numFmtId="0" fontId="52" fillId="6" borderId="39" xfId="6" applyFont="1" applyFill="1" applyBorder="1" applyAlignment="1">
      <alignment horizontal="center" vertical="center" wrapText="1"/>
    </xf>
    <xf numFmtId="0" fontId="4" fillId="0" borderId="80" xfId="6" applyFont="1" applyBorder="1" applyAlignment="1" applyProtection="1">
      <alignment horizontal="left" wrapText="1"/>
    </xf>
    <xf numFmtId="0" fontId="19" fillId="10" borderId="12" xfId="6" applyFont="1" applyFill="1" applyBorder="1" applyAlignment="1">
      <alignment horizontal="right" vertical="center"/>
    </xf>
    <xf numFmtId="0" fontId="19" fillId="10" borderId="12" xfId="6" applyFont="1" applyFill="1" applyBorder="1" applyAlignment="1">
      <alignment horizontal="center" vertical="center" wrapText="1"/>
    </xf>
    <xf numFmtId="0" fontId="25" fillId="0" borderId="23" xfId="6" applyFont="1" applyBorder="1" applyAlignment="1" applyProtection="1">
      <alignment horizontal="left" wrapText="1"/>
    </xf>
    <xf numFmtId="0" fontId="25" fillId="0" borderId="37" xfId="6" applyFont="1" applyBorder="1" applyAlignment="1" applyProtection="1">
      <alignment horizontal="left" wrapText="1"/>
    </xf>
    <xf numFmtId="0" fontId="4" fillId="0" borderId="69" xfId="6" applyFont="1" applyBorder="1" applyAlignment="1" applyProtection="1">
      <alignment horizontal="center" vertical="top" wrapText="1"/>
      <protection locked="0"/>
    </xf>
    <xf numFmtId="0" fontId="4" fillId="0" borderId="15" xfId="6" applyFont="1" applyBorder="1" applyAlignment="1" applyProtection="1">
      <alignment horizontal="center" vertical="top" wrapText="1"/>
      <protection locked="0"/>
    </xf>
    <xf numFmtId="0" fontId="4" fillId="0" borderId="32" xfId="6" applyFont="1" applyBorder="1" applyAlignment="1" applyProtection="1">
      <alignment horizontal="center" vertical="top" wrapText="1"/>
      <protection locked="0"/>
    </xf>
    <xf numFmtId="0" fontId="4" fillId="0" borderId="69" xfId="6" applyFont="1" applyBorder="1" applyAlignment="1" applyProtection="1">
      <alignment horizontal="left" vertical="top" wrapText="1"/>
      <protection locked="0"/>
    </xf>
    <xf numFmtId="0" fontId="4" fillId="0" borderId="15" xfId="6" applyFont="1" applyBorder="1" applyAlignment="1" applyProtection="1">
      <alignment horizontal="left" vertical="top" wrapText="1"/>
      <protection locked="0"/>
    </xf>
    <xf numFmtId="0" fontId="4" fillId="0" borderId="32" xfId="6" applyFont="1" applyBorder="1" applyAlignment="1" applyProtection="1">
      <alignment horizontal="left" vertical="top" wrapText="1"/>
      <protection locked="0"/>
    </xf>
    <xf numFmtId="0" fontId="59" fillId="6" borderId="16" xfId="0" applyFont="1" applyFill="1" applyBorder="1" applyAlignment="1">
      <alignment wrapText="1"/>
    </xf>
    <xf numFmtId="0" fontId="59" fillId="6" borderId="15" xfId="0" applyFont="1" applyFill="1" applyBorder="1" applyAlignment="1">
      <alignment wrapText="1"/>
    </xf>
    <xf numFmtId="0" fontId="59" fillId="6" borderId="32" xfId="0" applyFont="1" applyFill="1" applyBorder="1" applyAlignment="1">
      <alignment wrapText="1"/>
    </xf>
    <xf numFmtId="0" fontId="8" fillId="0" borderId="60" xfId="0" applyFont="1" applyBorder="1" applyAlignment="1">
      <alignment horizontal="justify" vertical="center" wrapText="1"/>
    </xf>
    <xf numFmtId="0" fontId="4" fillId="0" borderId="69" xfId="6" applyFont="1" applyBorder="1" applyAlignment="1" applyProtection="1">
      <alignment horizontal="left" vertical="center" wrapText="1"/>
      <protection locked="0"/>
    </xf>
    <xf numFmtId="0" fontId="4" fillId="0" borderId="15" xfId="6" applyFont="1" applyBorder="1" applyAlignment="1" applyProtection="1">
      <alignment horizontal="left" vertical="center" wrapText="1"/>
      <protection locked="0"/>
    </xf>
    <xf numFmtId="0" fontId="4" fillId="0" borderId="32" xfId="6" applyFont="1" applyBorder="1" applyAlignment="1" applyProtection="1">
      <alignment horizontal="left" vertical="center" wrapText="1"/>
      <protection locked="0"/>
    </xf>
    <xf numFmtId="0" fontId="8" fillId="0" borderId="58" xfId="0" applyFont="1" applyBorder="1" applyAlignment="1">
      <alignment horizontal="justify" vertical="center" wrapText="1"/>
    </xf>
    <xf numFmtId="8" fontId="3" fillId="0" borderId="77" xfId="3" applyNumberFormat="1" applyFont="1" applyBorder="1" applyAlignment="1">
      <alignment horizontal="right" vertical="center"/>
    </xf>
    <xf numFmtId="8" fontId="3" fillId="0" borderId="68" xfId="3" applyNumberFormat="1" applyFont="1" applyBorder="1" applyAlignment="1">
      <alignment horizontal="right" vertical="center"/>
    </xf>
    <xf numFmtId="8" fontId="3" fillId="7" borderId="77" xfId="3" applyNumberFormat="1" applyFont="1" applyFill="1" applyBorder="1" applyAlignment="1">
      <alignment horizontal="right" vertical="center"/>
    </xf>
    <xf numFmtId="8" fontId="3" fillId="7" borderId="68" xfId="3" applyNumberFormat="1" applyFont="1" applyFill="1" applyBorder="1" applyAlignment="1">
      <alignment horizontal="right" vertical="center"/>
    </xf>
    <xf numFmtId="8" fontId="3" fillId="0" borderId="78" xfId="3" applyNumberFormat="1" applyFont="1" applyBorder="1" applyAlignment="1">
      <alignment horizontal="right" vertical="center"/>
    </xf>
    <xf numFmtId="8" fontId="3" fillId="0" borderId="11" xfId="3" applyNumberFormat="1" applyFont="1" applyBorder="1" applyAlignment="1">
      <alignment horizontal="right" vertical="center"/>
    </xf>
    <xf numFmtId="0" fontId="19" fillId="0" borderId="71" xfId="6" applyFont="1" applyBorder="1" applyAlignment="1">
      <alignment horizontal="right" vertical="center"/>
    </xf>
    <xf numFmtId="0" fontId="19" fillId="0" borderId="3" xfId="6" applyFont="1" applyBorder="1" applyAlignment="1">
      <alignment horizontal="right" vertical="center"/>
    </xf>
    <xf numFmtId="0" fontId="26" fillId="0" borderId="72" xfId="6" applyFont="1" applyBorder="1" applyAlignment="1">
      <alignment horizontal="center" vertical="center" wrapText="1"/>
    </xf>
    <xf numFmtId="0" fontId="26" fillId="0" borderId="73" xfId="6" applyFont="1" applyBorder="1" applyAlignment="1">
      <alignment horizontal="center" vertical="center" wrapText="1"/>
    </xf>
    <xf numFmtId="0" fontId="44" fillId="0" borderId="74" xfId="6" applyFont="1" applyBorder="1" applyAlignment="1">
      <alignment horizontal="center" vertical="center" wrapText="1"/>
    </xf>
    <xf numFmtId="0" fontId="44"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53"/>
  <sheetViews>
    <sheetView tabSelected="1" workbookViewId="0">
      <selection activeCell="B117" sqref="B117:G118"/>
    </sheetView>
  </sheetViews>
  <sheetFormatPr defaultRowHeight="15.6" x14ac:dyDescent="0.25"/>
  <cols>
    <col min="1" max="1" width="4.5546875" style="11" customWidth="1"/>
    <col min="2" max="2" width="51.21875" style="4" customWidth="1"/>
    <col min="3" max="5" width="13.77734375" style="4" bestFit="1" customWidth="1"/>
    <col min="6" max="6" width="13.5546875" style="4" customWidth="1"/>
    <col min="7" max="7" width="13.21875" style="4" customWidth="1"/>
    <col min="10" max="10" width="9.109375" style="1"/>
  </cols>
  <sheetData>
    <row r="1" spans="1:10" s="63" customFormat="1" ht="30" customHeight="1" x14ac:dyDescent="0.25">
      <c r="A1" s="293" t="s">
        <v>34</v>
      </c>
      <c r="B1" s="294"/>
      <c r="C1" s="294"/>
      <c r="D1" s="294"/>
      <c r="E1" s="294"/>
      <c r="F1" s="294"/>
      <c r="G1" s="295"/>
      <c r="J1" s="64"/>
    </row>
    <row r="2" spans="1:10" ht="5.0999999999999996" customHeight="1" x14ac:dyDescent="0.25">
      <c r="A2" s="47"/>
      <c r="B2" s="48"/>
      <c r="C2" s="49"/>
      <c r="D2" s="49"/>
      <c r="E2" s="49"/>
      <c r="F2" s="49"/>
      <c r="G2" s="49"/>
    </row>
    <row r="3" spans="1:10" s="55" customFormat="1" ht="20.399999999999999" x14ac:dyDescent="0.25">
      <c r="A3" s="74" t="s">
        <v>33</v>
      </c>
      <c r="B3" s="50" t="s">
        <v>32</v>
      </c>
      <c r="C3" s="51" t="s">
        <v>42</v>
      </c>
      <c r="D3" s="52" t="s">
        <v>43</v>
      </c>
      <c r="E3" s="53" t="s">
        <v>44</v>
      </c>
      <c r="F3" s="52" t="s">
        <v>45</v>
      </c>
      <c r="G3" s="54" t="s">
        <v>46</v>
      </c>
      <c r="J3" s="56"/>
    </row>
    <row r="4" spans="1:10" ht="15" customHeight="1" x14ac:dyDescent="0.3">
      <c r="A4" s="76"/>
      <c r="B4" s="12" t="s">
        <v>0</v>
      </c>
      <c r="C4" s="70"/>
      <c r="D4" s="71"/>
      <c r="E4" s="71"/>
      <c r="F4" s="71"/>
      <c r="G4" s="72"/>
    </row>
    <row r="5" spans="1:10" ht="18" customHeight="1" x14ac:dyDescent="0.25">
      <c r="A5" s="75"/>
      <c r="B5" s="57" t="s">
        <v>35</v>
      </c>
      <c r="C5" s="31"/>
      <c r="D5" s="32"/>
      <c r="E5" s="31"/>
      <c r="F5" s="32"/>
      <c r="G5" s="31"/>
    </row>
    <row r="6" spans="1:10" ht="18" customHeight="1" x14ac:dyDescent="0.25">
      <c r="A6" s="75"/>
      <c r="B6" s="77" t="s">
        <v>36</v>
      </c>
      <c r="C6" s="33"/>
      <c r="D6" s="34"/>
      <c r="E6" s="33"/>
      <c r="F6" s="35"/>
      <c r="G6" s="33"/>
    </row>
    <row r="7" spans="1:10" s="45" customFormat="1" ht="15" customHeight="1" x14ac:dyDescent="0.3">
      <c r="A7" s="76"/>
      <c r="B7" s="73" t="s">
        <v>25</v>
      </c>
      <c r="C7" s="307"/>
      <c r="D7" s="307"/>
      <c r="E7" s="307"/>
      <c r="F7" s="307"/>
      <c r="G7" s="308"/>
      <c r="J7" s="46"/>
    </row>
    <row r="8" spans="1:10" s="43" customFormat="1" ht="125.1" customHeight="1" x14ac:dyDescent="0.25">
      <c r="A8" s="75"/>
      <c r="B8" s="267"/>
      <c r="C8" s="268"/>
      <c r="D8" s="268"/>
      <c r="E8" s="268"/>
      <c r="F8" s="268"/>
      <c r="G8" s="269"/>
      <c r="I8" s="44"/>
      <c r="J8" s="44"/>
    </row>
    <row r="9" spans="1:10" ht="5.0999999999999996" customHeight="1" x14ac:dyDescent="0.25">
      <c r="A9" s="59"/>
      <c r="B9" s="85"/>
      <c r="C9" s="36"/>
      <c r="D9" s="36"/>
      <c r="E9" s="36"/>
      <c r="F9" s="36"/>
      <c r="G9" s="37"/>
    </row>
    <row r="10" spans="1:10" s="10" customFormat="1" ht="15" customHeight="1" x14ac:dyDescent="0.25">
      <c r="A10" s="76"/>
      <c r="B10" s="84" t="s">
        <v>47</v>
      </c>
      <c r="C10" s="40" t="s">
        <v>37</v>
      </c>
      <c r="D10" s="39" t="s">
        <v>38</v>
      </c>
      <c r="E10" s="40" t="s">
        <v>39</v>
      </c>
      <c r="F10" s="39" t="s">
        <v>40</v>
      </c>
      <c r="G10" s="41" t="s">
        <v>41</v>
      </c>
      <c r="J10" s="42"/>
    </row>
    <row r="11" spans="1:10" ht="15" customHeight="1" x14ac:dyDescent="0.3">
      <c r="A11" s="76"/>
      <c r="B11" s="82" t="s">
        <v>3</v>
      </c>
      <c r="C11" s="70"/>
      <c r="D11" s="71"/>
      <c r="E11" s="71"/>
      <c r="F11" s="71"/>
      <c r="G11" s="72"/>
    </row>
    <row r="12" spans="1:10" ht="18" customHeight="1" x14ac:dyDescent="0.25">
      <c r="A12" s="76"/>
      <c r="B12" s="78" t="s">
        <v>35</v>
      </c>
      <c r="C12" s="31"/>
      <c r="D12" s="32"/>
      <c r="E12" s="31"/>
      <c r="F12" s="32"/>
      <c r="G12" s="31"/>
    </row>
    <row r="13" spans="1:10" ht="18" customHeight="1" x14ac:dyDescent="0.25">
      <c r="A13" s="76"/>
      <c r="B13" s="79" t="s">
        <v>36</v>
      </c>
      <c r="C13" s="33"/>
      <c r="D13" s="34"/>
      <c r="E13" s="33"/>
      <c r="F13" s="35"/>
      <c r="G13" s="33"/>
    </row>
    <row r="14" spans="1:10" ht="15" customHeight="1" x14ac:dyDescent="0.3">
      <c r="A14" s="76"/>
      <c r="B14" s="73" t="s">
        <v>25</v>
      </c>
      <c r="C14" s="68"/>
      <c r="D14" s="68"/>
      <c r="E14" s="68"/>
      <c r="F14" s="68"/>
      <c r="G14" s="69"/>
    </row>
    <row r="15" spans="1:10" s="43" customFormat="1" ht="129.9" customHeight="1" x14ac:dyDescent="0.25">
      <c r="A15" s="76"/>
      <c r="B15" s="285"/>
      <c r="C15" s="285"/>
      <c r="D15" s="285"/>
      <c r="E15" s="285"/>
      <c r="F15" s="285"/>
      <c r="G15" s="286"/>
      <c r="J15" s="44"/>
    </row>
    <row r="16" spans="1:10" ht="8.1" customHeight="1" x14ac:dyDescent="0.25">
      <c r="A16" s="59"/>
      <c r="B16" s="85"/>
      <c r="C16" s="36"/>
      <c r="D16" s="36"/>
      <c r="E16" s="36"/>
      <c r="F16" s="36"/>
      <c r="G16" s="37"/>
    </row>
    <row r="17" spans="1:10" s="10" customFormat="1" ht="15" customHeight="1" x14ac:dyDescent="0.25">
      <c r="A17" s="76"/>
      <c r="B17" s="84" t="s">
        <v>47</v>
      </c>
      <c r="C17" s="41" t="s">
        <v>37</v>
      </c>
      <c r="D17" s="39" t="s">
        <v>38</v>
      </c>
      <c r="E17" s="40" t="s">
        <v>39</v>
      </c>
      <c r="F17" s="39" t="s">
        <v>40</v>
      </c>
      <c r="G17" s="41" t="s">
        <v>41</v>
      </c>
      <c r="J17" s="42"/>
    </row>
    <row r="18" spans="1:10" ht="15" customHeight="1" x14ac:dyDescent="0.3">
      <c r="A18" s="76"/>
      <c r="B18" s="81" t="s">
        <v>4</v>
      </c>
      <c r="C18" s="71"/>
      <c r="D18" s="71"/>
      <c r="E18" s="71"/>
      <c r="F18" s="71"/>
      <c r="G18" s="72"/>
    </row>
    <row r="19" spans="1:10" ht="18" customHeight="1" x14ac:dyDescent="0.25">
      <c r="A19" s="76"/>
      <c r="B19" s="78" t="s">
        <v>35</v>
      </c>
      <c r="C19" s="31"/>
      <c r="D19" s="32"/>
      <c r="E19" s="31"/>
      <c r="F19" s="32"/>
      <c r="G19" s="31"/>
    </row>
    <row r="20" spans="1:10" ht="18" customHeight="1" x14ac:dyDescent="0.25">
      <c r="A20" s="76"/>
      <c r="B20" s="79" t="s">
        <v>36</v>
      </c>
      <c r="C20" s="33"/>
      <c r="D20" s="34"/>
      <c r="E20" s="33"/>
      <c r="F20" s="35"/>
      <c r="G20" s="33"/>
    </row>
    <row r="21" spans="1:10" ht="20.100000000000001" customHeight="1" x14ac:dyDescent="0.3">
      <c r="A21" s="76"/>
      <c r="B21" s="73" t="s">
        <v>25</v>
      </c>
      <c r="C21" s="68"/>
      <c r="D21" s="68"/>
      <c r="E21" s="68"/>
      <c r="F21" s="68"/>
      <c r="G21" s="69"/>
    </row>
    <row r="22" spans="1:10" s="43" customFormat="1" ht="140.1" customHeight="1" x14ac:dyDescent="0.25">
      <c r="A22" s="76"/>
      <c r="B22" s="58"/>
      <c r="C22" s="58"/>
      <c r="D22" s="58"/>
      <c r="E22" s="58"/>
      <c r="F22" s="58"/>
      <c r="G22" s="60"/>
      <c r="J22" s="44"/>
    </row>
    <row r="23" spans="1:10" ht="9" customHeight="1" x14ac:dyDescent="0.25">
      <c r="A23" s="59"/>
      <c r="B23" s="85"/>
      <c r="C23" s="36"/>
      <c r="D23" s="36"/>
      <c r="E23" s="36"/>
      <c r="F23" s="36"/>
      <c r="G23" s="37"/>
    </row>
    <row r="24" spans="1:10" s="10" customFormat="1" ht="15" customHeight="1" x14ac:dyDescent="0.25">
      <c r="A24" s="76"/>
      <c r="B24" s="84" t="s">
        <v>47</v>
      </c>
      <c r="C24" s="41" t="s">
        <v>37</v>
      </c>
      <c r="D24" s="39" t="s">
        <v>38</v>
      </c>
      <c r="E24" s="40" t="s">
        <v>39</v>
      </c>
      <c r="F24" s="39" t="s">
        <v>40</v>
      </c>
      <c r="G24" s="41" t="s">
        <v>41</v>
      </c>
      <c r="J24" s="42"/>
    </row>
    <row r="25" spans="1:10" ht="20.100000000000001" customHeight="1" x14ac:dyDescent="0.25">
      <c r="A25" s="76"/>
      <c r="B25" s="83" t="s">
        <v>5</v>
      </c>
      <c r="C25" s="28"/>
      <c r="D25" s="29"/>
      <c r="E25" s="28"/>
      <c r="F25" s="29"/>
      <c r="G25" s="30"/>
    </row>
    <row r="26" spans="1:10" ht="18" customHeight="1" x14ac:dyDescent="0.25">
      <c r="A26" s="76"/>
      <c r="B26" s="79" t="s">
        <v>6</v>
      </c>
      <c r="C26" s="33"/>
      <c r="D26" s="34"/>
      <c r="E26" s="33"/>
      <c r="F26" s="35"/>
      <c r="G26" s="33"/>
    </row>
    <row r="27" spans="1:10" ht="30" customHeight="1" x14ac:dyDescent="0.3">
      <c r="A27" s="76"/>
      <c r="B27" s="287" t="s">
        <v>49</v>
      </c>
      <c r="C27" s="287"/>
      <c r="D27" s="287"/>
      <c r="E27" s="287"/>
      <c r="F27" s="287"/>
      <c r="G27" s="288"/>
    </row>
    <row r="28" spans="1:10" s="43" customFormat="1" ht="150" customHeight="1" x14ac:dyDescent="0.25">
      <c r="A28" s="76"/>
      <c r="B28" s="285"/>
      <c r="C28" s="285"/>
      <c r="D28" s="285"/>
      <c r="E28" s="285"/>
      <c r="F28" s="285"/>
      <c r="G28" s="286"/>
      <c r="J28" s="44"/>
    </row>
    <row r="29" spans="1:10" ht="8.1" customHeight="1" x14ac:dyDescent="0.25">
      <c r="A29" s="59"/>
      <c r="B29" s="85"/>
      <c r="C29" s="36"/>
      <c r="D29" s="36"/>
      <c r="E29" s="36"/>
      <c r="F29" s="36"/>
      <c r="G29" s="37"/>
    </row>
    <row r="30" spans="1:10" s="10" customFormat="1" ht="15" customHeight="1" x14ac:dyDescent="0.25">
      <c r="A30" s="76"/>
      <c r="B30" s="84" t="s">
        <v>47</v>
      </c>
      <c r="C30" s="38" t="s">
        <v>37</v>
      </c>
      <c r="D30" s="39" t="s">
        <v>38</v>
      </c>
      <c r="E30" s="40" t="s">
        <v>39</v>
      </c>
      <c r="F30" s="39" t="s">
        <v>40</v>
      </c>
      <c r="G30" s="41" t="s">
        <v>41</v>
      </c>
      <c r="J30" s="42"/>
    </row>
    <row r="31" spans="1:10" ht="15" customHeight="1" x14ac:dyDescent="0.3">
      <c r="A31" s="76"/>
      <c r="B31" s="80" t="s">
        <v>7</v>
      </c>
      <c r="C31" s="71"/>
      <c r="D31" s="71"/>
      <c r="E31" s="71"/>
      <c r="F31" s="71"/>
      <c r="G31" s="72"/>
    </row>
    <row r="32" spans="1:10" ht="18" customHeight="1" x14ac:dyDescent="0.25">
      <c r="A32" s="76"/>
      <c r="B32" s="78" t="s">
        <v>35</v>
      </c>
      <c r="C32" s="194">
        <f>(5*25000)*0.75</f>
        <v>93750</v>
      </c>
      <c r="D32" s="194">
        <f>(5*25000)*0.75</f>
        <v>93750</v>
      </c>
      <c r="E32" s="194">
        <f>(10*25000)*0.75</f>
        <v>187500</v>
      </c>
      <c r="F32" s="194">
        <f>(10*25000)*0.75</f>
        <v>187500</v>
      </c>
      <c r="G32" s="194">
        <f>(15*25000)*0.75</f>
        <v>281250</v>
      </c>
    </row>
    <row r="33" spans="1:10" ht="18" customHeight="1" x14ac:dyDescent="0.25">
      <c r="A33" s="76"/>
      <c r="B33" s="79" t="s">
        <v>36</v>
      </c>
      <c r="C33" s="194">
        <f>(30*25000)*0.75</f>
        <v>562500</v>
      </c>
      <c r="D33" s="194">
        <f>(30*25000)*0.75</f>
        <v>562500</v>
      </c>
      <c r="E33" s="194">
        <f>(30*25000)*0.75</f>
        <v>562500</v>
      </c>
      <c r="F33" s="194">
        <f>(30*25000)*0.75</f>
        <v>562500</v>
      </c>
      <c r="G33" s="194">
        <f>(30*25000)*0.75</f>
        <v>562500</v>
      </c>
    </row>
    <row r="34" spans="1:10" ht="20.100000000000001" customHeight="1" x14ac:dyDescent="0.3">
      <c r="A34" s="76"/>
      <c r="B34" s="287" t="s">
        <v>48</v>
      </c>
      <c r="C34" s="287"/>
      <c r="D34" s="287"/>
      <c r="E34" s="287"/>
      <c r="F34" s="287"/>
      <c r="G34" s="69"/>
    </row>
    <row r="35" spans="1:10" s="43" customFormat="1" ht="129.9" customHeight="1" x14ac:dyDescent="0.25">
      <c r="A35" s="76"/>
      <c r="B35" s="267" t="s">
        <v>117</v>
      </c>
      <c r="C35" s="268"/>
      <c r="D35" s="268"/>
      <c r="E35" s="268"/>
      <c r="F35" s="268"/>
      <c r="G35" s="269"/>
      <c r="J35" s="44"/>
    </row>
    <row r="36" spans="1:10" ht="8.1" customHeight="1" x14ac:dyDescent="0.25">
      <c r="A36" s="59"/>
      <c r="B36" s="36"/>
      <c r="C36" s="65"/>
      <c r="D36" s="65"/>
      <c r="E36" s="65"/>
      <c r="F36" s="65"/>
      <c r="G36" s="66"/>
    </row>
    <row r="37" spans="1:10" ht="16.2" x14ac:dyDescent="0.25">
      <c r="A37" s="296" t="s">
        <v>33</v>
      </c>
      <c r="B37" s="309" t="s">
        <v>50</v>
      </c>
      <c r="C37" s="40" t="s">
        <v>37</v>
      </c>
      <c r="D37" s="39" t="s">
        <v>38</v>
      </c>
      <c r="E37" s="40" t="s">
        <v>39</v>
      </c>
      <c r="F37" s="39" t="s">
        <v>40</v>
      </c>
      <c r="G37" s="41" t="s">
        <v>41</v>
      </c>
    </row>
    <row r="38" spans="1:10" s="1" customFormat="1" ht="30" customHeight="1" thickBot="1" x14ac:dyDescent="0.3">
      <c r="A38" s="297"/>
      <c r="B38" s="310"/>
      <c r="C38" s="236">
        <f>SUM(C5,C6,C12,C13,C19,C20,C25,C26,C32,C33)</f>
        <v>656250</v>
      </c>
      <c r="D38" s="237">
        <f>SUM(D5,D6,D12,D13,D19,D20,D25,D26,D32,D33)</f>
        <v>656250</v>
      </c>
      <c r="E38" s="236">
        <f>SUM(E5,E6,E12,E13,E19,E20,E25,E26,E32,E33)</f>
        <v>750000</v>
      </c>
      <c r="F38" s="237">
        <f>SUM(F5,F6,F12,F13,F19,F20,F25,F26,F32,F33)</f>
        <v>750000</v>
      </c>
      <c r="G38" s="236">
        <f>SUM(G5,G6,G12,G13,G19,G20,G25,G26,G32,G33)</f>
        <v>843750</v>
      </c>
    </row>
    <row r="39" spans="1:10" s="1" customFormat="1" ht="18" thickTop="1" x14ac:dyDescent="0.25">
      <c r="A39" s="61"/>
      <c r="B39" s="62"/>
      <c r="C39" s="6"/>
      <c r="D39" s="6"/>
      <c r="E39" s="6"/>
      <c r="F39" s="6"/>
      <c r="G39" s="13"/>
    </row>
    <row r="40" spans="1:10" s="1" customFormat="1" x14ac:dyDescent="0.25">
      <c r="A40" s="27"/>
      <c r="B40" s="67"/>
      <c r="C40" s="19"/>
      <c r="D40" s="19"/>
      <c r="E40" s="19"/>
      <c r="F40" s="19"/>
      <c r="G40" s="19"/>
    </row>
    <row r="41" spans="1:10" s="1" customFormat="1" x14ac:dyDescent="0.25">
      <c r="A41" s="27"/>
      <c r="B41" s="67"/>
      <c r="C41" s="19"/>
      <c r="D41" s="19"/>
      <c r="E41" s="19"/>
      <c r="F41" s="19"/>
      <c r="G41" s="19"/>
    </row>
    <row r="42" spans="1:10" s="1" customFormat="1" x14ac:dyDescent="0.25">
      <c r="A42" s="27"/>
      <c r="B42" s="67"/>
      <c r="C42" s="19"/>
      <c r="D42" s="19"/>
      <c r="E42" s="19"/>
      <c r="F42" s="19"/>
      <c r="G42" s="19"/>
    </row>
    <row r="43" spans="1:10" s="1" customFormat="1" x14ac:dyDescent="0.25">
      <c r="A43" s="27"/>
      <c r="B43" s="67"/>
      <c r="C43" s="19"/>
      <c r="D43" s="19"/>
      <c r="E43" s="19"/>
      <c r="F43" s="19"/>
      <c r="G43" s="19"/>
    </row>
    <row r="44" spans="1:10" s="1" customFormat="1" x14ac:dyDescent="0.25">
      <c r="A44" s="27"/>
      <c r="B44" s="67"/>
      <c r="C44" s="19"/>
      <c r="D44" s="19"/>
      <c r="E44" s="19"/>
      <c r="F44" s="19"/>
      <c r="G44" s="19"/>
    </row>
    <row r="45" spans="1:10" s="1" customFormat="1" x14ac:dyDescent="0.25">
      <c r="A45" s="27"/>
      <c r="B45" s="67"/>
      <c r="C45" s="19"/>
      <c r="D45" s="19"/>
      <c r="E45" s="19"/>
      <c r="F45" s="19"/>
      <c r="G45" s="19"/>
    </row>
    <row r="46" spans="1:10" s="1" customFormat="1" x14ac:dyDescent="0.25">
      <c r="A46" s="27"/>
      <c r="B46" s="67"/>
      <c r="C46" s="19"/>
      <c r="D46" s="19"/>
      <c r="E46" s="19"/>
      <c r="F46" s="19"/>
      <c r="G46" s="19"/>
    </row>
    <row r="47" spans="1:10" s="1" customFormat="1" x14ac:dyDescent="0.25">
      <c r="A47" s="27"/>
      <c r="B47" s="67"/>
      <c r="C47" s="19"/>
      <c r="D47" s="19"/>
      <c r="E47" s="19"/>
      <c r="F47" s="19"/>
      <c r="G47" s="19"/>
    </row>
    <row r="48" spans="1:10" s="1" customFormat="1" x14ac:dyDescent="0.25">
      <c r="A48" s="27"/>
      <c r="B48" s="67"/>
      <c r="C48" s="19"/>
      <c r="D48" s="19"/>
      <c r="E48" s="19"/>
      <c r="F48" s="19"/>
      <c r="G48" s="19"/>
    </row>
    <row r="49" spans="1:7" s="1" customFormat="1" x14ac:dyDescent="0.25">
      <c r="A49" s="27"/>
      <c r="B49" s="67"/>
      <c r="C49" s="19"/>
      <c r="D49" s="19"/>
      <c r="E49" s="19"/>
      <c r="F49" s="19"/>
      <c r="G49" s="19"/>
    </row>
    <row r="50" spans="1:7" s="1" customFormat="1" x14ac:dyDescent="0.25">
      <c r="A50" s="27"/>
      <c r="B50" s="67"/>
      <c r="C50" s="19"/>
      <c r="D50" s="19"/>
      <c r="E50" s="19"/>
      <c r="F50" s="19"/>
      <c r="G50" s="19"/>
    </row>
    <row r="51" spans="1:7" s="1" customFormat="1" x14ac:dyDescent="0.25">
      <c r="A51" s="27"/>
      <c r="B51" s="67"/>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313" t="s">
        <v>9</v>
      </c>
      <c r="C55" s="315" t="s">
        <v>26</v>
      </c>
      <c r="D55" s="315" t="s">
        <v>27</v>
      </c>
      <c r="E55" s="315" t="s">
        <v>28</v>
      </c>
      <c r="F55" s="315" t="s">
        <v>29</v>
      </c>
      <c r="G55" s="311" t="s">
        <v>30</v>
      </c>
    </row>
    <row r="56" spans="1:7" ht="16.2" thickBot="1" x14ac:dyDescent="0.3">
      <c r="B56" s="314"/>
      <c r="C56" s="316"/>
      <c r="D56" s="316"/>
      <c r="E56" s="316"/>
      <c r="F56" s="316"/>
      <c r="G56" s="312"/>
    </row>
    <row r="57" spans="1:7" ht="16.2" thickBot="1" x14ac:dyDescent="0.3">
      <c r="B57" s="21" t="s">
        <v>10</v>
      </c>
      <c r="C57" s="9"/>
      <c r="D57" s="9"/>
      <c r="E57" s="9"/>
      <c r="F57" s="9"/>
      <c r="G57" s="22"/>
    </row>
    <row r="58" spans="1:7" x14ac:dyDescent="0.25">
      <c r="B58" s="23" t="s">
        <v>11</v>
      </c>
      <c r="C58" s="292">
        <v>30000</v>
      </c>
      <c r="D58" s="292">
        <v>30000</v>
      </c>
      <c r="E58" s="292">
        <v>30000</v>
      </c>
      <c r="F58" s="292">
        <v>30000</v>
      </c>
      <c r="G58" s="292">
        <v>30000</v>
      </c>
    </row>
    <row r="59" spans="1:7" x14ac:dyDescent="0.25">
      <c r="B59" s="16" t="s">
        <v>12</v>
      </c>
      <c r="C59" s="280"/>
      <c r="D59" s="280"/>
      <c r="E59" s="280"/>
      <c r="F59" s="280"/>
      <c r="G59" s="280"/>
    </row>
    <row r="60" spans="1:7" ht="16.2" thickBot="1" x14ac:dyDescent="0.3">
      <c r="B60" s="17" t="s">
        <v>102</v>
      </c>
      <c r="C60" s="281"/>
      <c r="D60" s="281"/>
      <c r="E60" s="281"/>
      <c r="F60" s="281"/>
      <c r="G60" s="281"/>
    </row>
    <row r="61" spans="1:7" ht="16.2" thickBot="1" x14ac:dyDescent="0.3">
      <c r="B61" s="23" t="s">
        <v>13</v>
      </c>
      <c r="C61" s="244"/>
      <c r="D61" s="244"/>
      <c r="E61" s="244"/>
      <c r="F61" s="244"/>
      <c r="G61" s="244"/>
    </row>
    <row r="62" spans="1:7" ht="16.2" thickBot="1" x14ac:dyDescent="0.3">
      <c r="B62" s="242" t="s">
        <v>106</v>
      </c>
      <c r="C62" s="257">
        <f>855*5</f>
        <v>4275</v>
      </c>
      <c r="D62" s="257">
        <f>(855*5)*1.024</f>
        <v>4377.6000000000004</v>
      </c>
      <c r="E62" s="257">
        <f t="shared" ref="E62:G63" si="0">D62*1.024</f>
        <v>4482.6624000000002</v>
      </c>
      <c r="F62" s="257">
        <f t="shared" si="0"/>
        <v>4590.2462976000006</v>
      </c>
      <c r="G62" s="257">
        <f t="shared" si="0"/>
        <v>4700.4122087424012</v>
      </c>
    </row>
    <row r="63" spans="1:7" ht="16.2" thickBot="1" x14ac:dyDescent="0.3">
      <c r="B63" s="241" t="s">
        <v>112</v>
      </c>
      <c r="C63" s="257">
        <f>855*30</f>
        <v>25650</v>
      </c>
      <c r="D63" s="257">
        <f>(855*30)*1.024</f>
        <v>26265.600000000002</v>
      </c>
      <c r="E63" s="257">
        <f t="shared" si="0"/>
        <v>26895.974400000003</v>
      </c>
      <c r="F63" s="257">
        <f t="shared" si="0"/>
        <v>27541.477785600004</v>
      </c>
      <c r="G63" s="257">
        <f t="shared" si="0"/>
        <v>28202.473252454405</v>
      </c>
    </row>
    <row r="64" spans="1:7" x14ac:dyDescent="0.25">
      <c r="B64" s="23" t="s">
        <v>14</v>
      </c>
      <c r="C64" s="251"/>
      <c r="D64" s="251"/>
      <c r="E64" s="251"/>
      <c r="F64" s="251"/>
      <c r="G64" s="251"/>
    </row>
    <row r="65" spans="2:8" ht="16.2" thickBot="1" x14ac:dyDescent="0.3">
      <c r="B65" s="24" t="s">
        <v>31</v>
      </c>
      <c r="C65" s="245"/>
      <c r="D65" s="245"/>
      <c r="E65" s="245"/>
      <c r="F65" s="245"/>
      <c r="G65" s="245"/>
    </row>
    <row r="66" spans="2:8" ht="16.2" thickBot="1" x14ac:dyDescent="0.3">
      <c r="B66" s="21" t="s">
        <v>103</v>
      </c>
      <c r="C66" s="246">
        <v>181707</v>
      </c>
      <c r="D66" s="246">
        <v>181707</v>
      </c>
      <c r="E66" s="246">
        <v>181707</v>
      </c>
      <c r="F66" s="246">
        <v>181707</v>
      </c>
      <c r="G66" s="246">
        <v>181707</v>
      </c>
      <c r="H66" s="255" t="s">
        <v>116</v>
      </c>
    </row>
    <row r="67" spans="2:8" x14ac:dyDescent="0.25">
      <c r="B67" s="23" t="s">
        <v>15</v>
      </c>
      <c r="C67" s="306">
        <v>0</v>
      </c>
      <c r="D67" s="306">
        <v>0</v>
      </c>
      <c r="E67" s="306">
        <v>0</v>
      </c>
      <c r="F67" s="306">
        <v>0</v>
      </c>
      <c r="G67" s="298">
        <v>0</v>
      </c>
    </row>
    <row r="68" spans="2:8" x14ac:dyDescent="0.25">
      <c r="B68" s="14" t="s">
        <v>12</v>
      </c>
      <c r="C68" s="280"/>
      <c r="D68" s="280"/>
      <c r="E68" s="280"/>
      <c r="F68" s="280"/>
      <c r="G68" s="283"/>
    </row>
    <row r="69" spans="2:8" ht="16.2" thickBot="1" x14ac:dyDescent="0.3">
      <c r="B69" s="21" t="s">
        <v>104</v>
      </c>
      <c r="C69" s="317"/>
      <c r="D69" s="317"/>
      <c r="E69" s="317"/>
      <c r="F69" s="317"/>
      <c r="G69" s="299"/>
    </row>
    <row r="70" spans="2:8" x14ac:dyDescent="0.25">
      <c r="B70" s="14" t="s">
        <v>16</v>
      </c>
      <c r="C70" s="306">
        <v>0</v>
      </c>
      <c r="D70" s="306">
        <v>0</v>
      </c>
      <c r="E70" s="306">
        <v>0</v>
      </c>
      <c r="F70" s="306">
        <v>0</v>
      </c>
      <c r="G70" s="298">
        <v>0</v>
      </c>
    </row>
    <row r="71" spans="2:8" x14ac:dyDescent="0.25">
      <c r="B71" s="14" t="s">
        <v>1</v>
      </c>
      <c r="C71" s="280"/>
      <c r="D71" s="280"/>
      <c r="E71" s="280"/>
      <c r="F71" s="280"/>
      <c r="G71" s="283"/>
    </row>
    <row r="72" spans="2:8" ht="16.2" thickBot="1" x14ac:dyDescent="0.3">
      <c r="B72" s="15" t="s">
        <v>2</v>
      </c>
      <c r="C72" s="281"/>
      <c r="D72" s="281"/>
      <c r="E72" s="281"/>
      <c r="F72" s="281"/>
      <c r="G72" s="284"/>
    </row>
    <row r="73" spans="2:8" ht="220.5" customHeight="1" thickBot="1" x14ac:dyDescent="0.3">
      <c r="B73" s="318" t="s">
        <v>118</v>
      </c>
      <c r="C73" s="319"/>
      <c r="D73" s="319"/>
      <c r="E73" s="319"/>
      <c r="F73" s="319"/>
      <c r="G73" s="320"/>
    </row>
    <row r="74" spans="2:8" ht="16.2" thickBot="1" x14ac:dyDescent="0.3">
      <c r="B74" s="16" t="s">
        <v>17</v>
      </c>
      <c r="C74" s="246"/>
      <c r="D74" s="246"/>
      <c r="E74" s="246"/>
      <c r="F74" s="246"/>
      <c r="G74" s="246"/>
    </row>
    <row r="75" spans="2:8" ht="16.2" thickBot="1" x14ac:dyDescent="0.3">
      <c r="B75" s="16" t="s">
        <v>113</v>
      </c>
      <c r="C75" s="258">
        <f>5*2000</f>
        <v>10000</v>
      </c>
      <c r="D75" s="258">
        <f>5*2000</f>
        <v>10000</v>
      </c>
      <c r="E75" s="258">
        <f>10*2000</f>
        <v>20000</v>
      </c>
      <c r="F75" s="258">
        <f>10*2000</f>
        <v>20000</v>
      </c>
      <c r="G75" s="258">
        <f>10*2000</f>
        <v>20000</v>
      </c>
    </row>
    <row r="76" spans="2:8" ht="16.2" thickBot="1" x14ac:dyDescent="0.3">
      <c r="B76" s="17" t="s">
        <v>114</v>
      </c>
      <c r="C76" s="259">
        <f>30*2000</f>
        <v>60000</v>
      </c>
      <c r="D76" s="260">
        <f>30*2000</f>
        <v>60000</v>
      </c>
      <c r="E76" s="259">
        <f>30*2000</f>
        <v>60000</v>
      </c>
      <c r="F76" s="259">
        <f>30*2000</f>
        <v>60000</v>
      </c>
      <c r="G76" s="259">
        <f>30*2000</f>
        <v>60000</v>
      </c>
    </row>
    <row r="77" spans="2:8" x14ac:dyDescent="0.25">
      <c r="B77" s="270" t="s">
        <v>119</v>
      </c>
      <c r="C77" s="300"/>
      <c r="D77" s="301"/>
      <c r="E77" s="300"/>
      <c r="F77" s="300"/>
      <c r="G77" s="302"/>
    </row>
    <row r="78" spans="2:8" ht="22.5" customHeight="1" thickBot="1" x14ac:dyDescent="0.3">
      <c r="B78" s="303"/>
      <c r="C78" s="304"/>
      <c r="D78" s="304"/>
      <c r="E78" s="304"/>
      <c r="F78" s="304"/>
      <c r="G78" s="305"/>
    </row>
    <row r="79" spans="2:8" ht="16.2" thickBot="1" x14ac:dyDescent="0.3">
      <c r="B79" s="14" t="s">
        <v>18</v>
      </c>
      <c r="C79" s="247"/>
      <c r="D79" s="247"/>
      <c r="E79" s="247"/>
      <c r="F79" s="247"/>
      <c r="G79" s="248"/>
    </row>
    <row r="80" spans="2:8" ht="16.2" thickBot="1" x14ac:dyDescent="0.3">
      <c r="B80" s="14" t="s">
        <v>1</v>
      </c>
      <c r="C80" s="261">
        <v>1099</v>
      </c>
      <c r="D80" s="252">
        <v>0</v>
      </c>
      <c r="E80" s="252">
        <v>0</v>
      </c>
      <c r="F80" s="252">
        <v>0</v>
      </c>
      <c r="G80" s="252">
        <v>0</v>
      </c>
    </row>
    <row r="81" spans="2:7" ht="16.2" thickBot="1" x14ac:dyDescent="0.3">
      <c r="B81" s="15" t="s">
        <v>2</v>
      </c>
      <c r="C81" s="245">
        <v>0</v>
      </c>
      <c r="D81" s="245">
        <v>0</v>
      </c>
      <c r="E81" s="245">
        <v>0</v>
      </c>
      <c r="F81" s="245">
        <v>0</v>
      </c>
      <c r="G81" s="245">
        <v>0</v>
      </c>
    </row>
    <row r="82" spans="2:7" x14ac:dyDescent="0.25">
      <c r="B82" s="321" t="s">
        <v>120</v>
      </c>
      <c r="C82" s="322"/>
      <c r="D82" s="322"/>
      <c r="E82" s="322"/>
      <c r="F82" s="322"/>
      <c r="G82" s="323"/>
    </row>
    <row r="83" spans="2:7" ht="33.75" customHeight="1" thickBot="1" x14ac:dyDescent="0.3">
      <c r="B83" s="324"/>
      <c r="C83" s="325"/>
      <c r="D83" s="325"/>
      <c r="E83" s="325"/>
      <c r="F83" s="325"/>
      <c r="G83" s="326"/>
    </row>
    <row r="84" spans="2:7" x14ac:dyDescent="0.25">
      <c r="B84" s="14" t="s">
        <v>19</v>
      </c>
    </row>
    <row r="85" spans="2:7" x14ac:dyDescent="0.25">
      <c r="B85" s="242" t="s">
        <v>1</v>
      </c>
      <c r="C85" s="249"/>
      <c r="D85" s="249"/>
      <c r="E85" s="249"/>
      <c r="F85" s="249"/>
      <c r="G85" s="249"/>
    </row>
    <row r="86" spans="2:7" ht="16.2" thickBot="1" x14ac:dyDescent="0.3">
      <c r="B86" s="243" t="s">
        <v>114</v>
      </c>
      <c r="C86" s="250">
        <v>80000</v>
      </c>
      <c r="D86" s="250">
        <v>80000</v>
      </c>
      <c r="E86" s="250">
        <v>80000</v>
      </c>
      <c r="F86" s="250">
        <v>80000</v>
      </c>
      <c r="G86" s="250">
        <v>80000</v>
      </c>
    </row>
    <row r="87" spans="2:7" x14ac:dyDescent="0.25">
      <c r="B87" s="270" t="s">
        <v>105</v>
      </c>
      <c r="C87" s="274"/>
      <c r="D87" s="274"/>
      <c r="E87" s="274"/>
      <c r="F87" s="274"/>
      <c r="G87" s="275"/>
    </row>
    <row r="88" spans="2:7" ht="16.2" thickBot="1" x14ac:dyDescent="0.3">
      <c r="B88" s="289"/>
      <c r="C88" s="290"/>
      <c r="D88" s="290"/>
      <c r="E88" s="290"/>
      <c r="F88" s="290"/>
      <c r="G88" s="291"/>
    </row>
    <row r="89" spans="2:7" ht="16.2" thickBot="1" x14ac:dyDescent="0.3">
      <c r="B89" s="14" t="s">
        <v>20</v>
      </c>
      <c r="C89" s="246"/>
      <c r="D89" s="246"/>
      <c r="E89" s="246"/>
      <c r="F89" s="246"/>
      <c r="G89" s="246"/>
    </row>
    <row r="90" spans="2:7" ht="16.2" thickBot="1" x14ac:dyDescent="0.3">
      <c r="B90" s="14" t="s">
        <v>113</v>
      </c>
      <c r="C90" s="257">
        <f>150*5</f>
        <v>750</v>
      </c>
      <c r="D90" s="257">
        <f>(150*10)*1.024</f>
        <v>1536</v>
      </c>
      <c r="E90" s="257">
        <f t="shared" ref="E90:G91" si="1">D90*1.024</f>
        <v>1572.864</v>
      </c>
      <c r="F90" s="257">
        <f t="shared" si="1"/>
        <v>1610.612736</v>
      </c>
      <c r="G90" s="257">
        <f t="shared" si="1"/>
        <v>1649.267441664</v>
      </c>
    </row>
    <row r="91" spans="2:7" ht="16.2" thickBot="1" x14ac:dyDescent="0.3">
      <c r="B91" s="15" t="s">
        <v>114</v>
      </c>
      <c r="C91" s="257">
        <f>(150*30)</f>
        <v>4500</v>
      </c>
      <c r="D91" s="257">
        <f>(150*30)*1.024</f>
        <v>4608</v>
      </c>
      <c r="E91" s="257">
        <f t="shared" si="1"/>
        <v>4718.5920000000006</v>
      </c>
      <c r="F91" s="257">
        <f t="shared" si="1"/>
        <v>4831.838208000001</v>
      </c>
      <c r="G91" s="257">
        <f t="shared" si="1"/>
        <v>4947.8023249920016</v>
      </c>
    </row>
    <row r="92" spans="2:7" x14ac:dyDescent="0.25">
      <c r="B92" s="270" t="s">
        <v>121</v>
      </c>
      <c r="C92" s="300"/>
      <c r="D92" s="300"/>
      <c r="E92" s="300"/>
      <c r="F92" s="300"/>
      <c r="G92" s="302"/>
    </row>
    <row r="93" spans="2:7" x14ac:dyDescent="0.25">
      <c r="B93" s="327"/>
      <c r="C93" s="300"/>
      <c r="D93" s="300"/>
      <c r="E93" s="300"/>
      <c r="F93" s="300"/>
      <c r="G93" s="302"/>
    </row>
    <row r="94" spans="2:7" ht="5.25" customHeight="1" thickBot="1" x14ac:dyDescent="0.3">
      <c r="B94" s="327"/>
      <c r="C94" s="300"/>
      <c r="D94" s="300"/>
      <c r="E94" s="300"/>
      <c r="F94" s="300"/>
      <c r="G94" s="302"/>
    </row>
    <row r="95" spans="2:7" ht="16.2" hidden="1" thickBot="1" x14ac:dyDescent="0.3">
      <c r="B95" s="327"/>
      <c r="C95" s="328"/>
      <c r="D95" s="328"/>
      <c r="E95" s="328"/>
      <c r="F95" s="328"/>
      <c r="G95" s="329"/>
    </row>
    <row r="96" spans="2:7" ht="16.2" thickBot="1" x14ac:dyDescent="0.3">
      <c r="B96" s="253" t="s">
        <v>21</v>
      </c>
      <c r="C96" s="244"/>
      <c r="D96" s="244"/>
      <c r="E96" s="244"/>
      <c r="F96" s="244"/>
      <c r="G96" s="244"/>
    </row>
    <row r="97" spans="2:7" ht="16.2" thickBot="1" x14ac:dyDescent="0.3">
      <c r="B97" s="14" t="s">
        <v>113</v>
      </c>
      <c r="C97" s="258">
        <f>1250*5</f>
        <v>6250</v>
      </c>
      <c r="D97" s="258">
        <f>1250*5</f>
        <v>6250</v>
      </c>
      <c r="E97" s="258">
        <f>1250*10</f>
        <v>12500</v>
      </c>
      <c r="F97" s="258">
        <f>1250*10</f>
        <v>12500</v>
      </c>
      <c r="G97" s="258">
        <f>1250*15</f>
        <v>18750</v>
      </c>
    </row>
    <row r="98" spans="2:7" ht="16.2" thickBot="1" x14ac:dyDescent="0.3">
      <c r="B98" s="15" t="s">
        <v>115</v>
      </c>
      <c r="C98" s="258">
        <f>1250*30</f>
        <v>37500</v>
      </c>
      <c r="D98" s="258">
        <f>1250*30</f>
        <v>37500</v>
      </c>
      <c r="E98" s="262">
        <f>1250*30</f>
        <v>37500</v>
      </c>
      <c r="F98" s="258">
        <f>1250*30</f>
        <v>37500</v>
      </c>
      <c r="G98" s="258">
        <f>1250*30</f>
        <v>37500</v>
      </c>
    </row>
    <row r="99" spans="2:7" x14ac:dyDescent="0.25">
      <c r="B99" s="270" t="s">
        <v>122</v>
      </c>
      <c r="C99" s="274"/>
      <c r="D99" s="274"/>
      <c r="E99" s="271"/>
      <c r="F99" s="274"/>
      <c r="G99" s="275"/>
    </row>
    <row r="100" spans="2:7" x14ac:dyDescent="0.25">
      <c r="B100" s="273"/>
      <c r="C100" s="274"/>
      <c r="D100" s="274"/>
      <c r="E100" s="274"/>
      <c r="F100" s="274"/>
      <c r="G100" s="275"/>
    </row>
    <row r="101" spans="2:7" ht="16.2" thickBot="1" x14ac:dyDescent="0.3">
      <c r="B101" s="276"/>
      <c r="C101" s="277"/>
      <c r="D101" s="277"/>
      <c r="E101" s="277"/>
      <c r="F101" s="277"/>
      <c r="G101" s="278"/>
    </row>
    <row r="102" spans="2:7" x14ac:dyDescent="0.25">
      <c r="B102" s="14" t="s">
        <v>22</v>
      </c>
      <c r="C102" s="279">
        <v>0</v>
      </c>
      <c r="D102" s="279">
        <v>0</v>
      </c>
      <c r="E102" s="279">
        <v>0</v>
      </c>
      <c r="F102" s="279">
        <v>0</v>
      </c>
      <c r="G102" s="282">
        <v>0</v>
      </c>
    </row>
    <row r="103" spans="2:7" x14ac:dyDescent="0.25">
      <c r="B103" s="14" t="s">
        <v>1</v>
      </c>
      <c r="C103" s="280"/>
      <c r="D103" s="280"/>
      <c r="E103" s="280"/>
      <c r="F103" s="280"/>
      <c r="G103" s="283"/>
    </row>
    <row r="104" spans="2:7" ht="16.2" thickBot="1" x14ac:dyDescent="0.3">
      <c r="B104" s="15" t="s">
        <v>2</v>
      </c>
      <c r="C104" s="281"/>
      <c r="D104" s="281"/>
      <c r="E104" s="281"/>
      <c r="F104" s="281"/>
      <c r="G104" s="284"/>
    </row>
    <row r="105" spans="2:7" x14ac:dyDescent="0.25">
      <c r="B105" s="270" t="s">
        <v>108</v>
      </c>
      <c r="C105" s="271"/>
      <c r="D105" s="271"/>
      <c r="E105" s="271"/>
      <c r="F105" s="271"/>
      <c r="G105" s="272"/>
    </row>
    <row r="106" spans="2:7" x14ac:dyDescent="0.25">
      <c r="B106" s="273"/>
      <c r="C106" s="274"/>
      <c r="D106" s="274"/>
      <c r="E106" s="274"/>
      <c r="F106" s="274"/>
      <c r="G106" s="275"/>
    </row>
    <row r="107" spans="2:7" ht="16.2" thickBot="1" x14ac:dyDescent="0.3">
      <c r="B107" s="276"/>
      <c r="C107" s="277"/>
      <c r="D107" s="277"/>
      <c r="E107" s="277"/>
      <c r="F107" s="277"/>
      <c r="G107" s="278"/>
    </row>
    <row r="108" spans="2:7" x14ac:dyDescent="0.25">
      <c r="B108" s="14" t="s">
        <v>23</v>
      </c>
      <c r="C108" s="279">
        <v>0</v>
      </c>
      <c r="D108" s="279">
        <v>0</v>
      </c>
      <c r="E108" s="279">
        <v>0</v>
      </c>
      <c r="F108" s="279">
        <v>0</v>
      </c>
      <c r="G108" s="282">
        <v>0</v>
      </c>
    </row>
    <row r="109" spans="2:7" x14ac:dyDescent="0.25">
      <c r="B109" s="16" t="s">
        <v>1</v>
      </c>
      <c r="C109" s="280"/>
      <c r="D109" s="280"/>
      <c r="E109" s="280"/>
      <c r="F109" s="280"/>
      <c r="G109" s="283"/>
    </row>
    <row r="110" spans="2:7" ht="16.2" thickBot="1" x14ac:dyDescent="0.3">
      <c r="B110" s="17" t="s">
        <v>2</v>
      </c>
      <c r="C110" s="281"/>
      <c r="D110" s="281"/>
      <c r="E110" s="281"/>
      <c r="F110" s="281"/>
      <c r="G110" s="284"/>
    </row>
    <row r="111" spans="2:7" x14ac:dyDescent="0.25">
      <c r="B111" s="270" t="s">
        <v>107</v>
      </c>
      <c r="C111" s="271"/>
      <c r="D111" s="271"/>
      <c r="E111" s="271"/>
      <c r="F111" s="271"/>
      <c r="G111" s="272"/>
    </row>
    <row r="112" spans="2:7" x14ac:dyDescent="0.25">
      <c r="B112" s="273"/>
      <c r="C112" s="274"/>
      <c r="D112" s="274"/>
      <c r="E112" s="274"/>
      <c r="F112" s="274"/>
      <c r="G112" s="275"/>
    </row>
    <row r="113" spans="2:7" ht="16.2" thickBot="1" x14ac:dyDescent="0.3">
      <c r="B113" s="276"/>
      <c r="C113" s="277"/>
      <c r="D113" s="277"/>
      <c r="E113" s="277"/>
      <c r="F113" s="277"/>
      <c r="G113" s="278"/>
    </row>
    <row r="114" spans="2:7" x14ac:dyDescent="0.25">
      <c r="B114" s="14" t="s">
        <v>24</v>
      </c>
      <c r="C114" s="244"/>
      <c r="D114" s="244"/>
      <c r="E114" s="244"/>
      <c r="F114" s="244"/>
      <c r="G114" s="244"/>
    </row>
    <row r="115" spans="2:7" x14ac:dyDescent="0.25">
      <c r="B115" s="14" t="s">
        <v>1</v>
      </c>
      <c r="C115" s="263">
        <f>(2500*5)*0.7</f>
        <v>8750</v>
      </c>
      <c r="D115" s="263">
        <f>((2500*5)*0.7)*1.024</f>
        <v>8960</v>
      </c>
      <c r="E115" s="263">
        <f t="shared" ref="E115:G116" si="2">D115*1.024</f>
        <v>9175.0400000000009</v>
      </c>
      <c r="F115" s="263">
        <f t="shared" si="2"/>
        <v>9395.240960000001</v>
      </c>
      <c r="G115" s="263">
        <f t="shared" si="2"/>
        <v>9620.7267430400007</v>
      </c>
    </row>
    <row r="116" spans="2:7" ht="16.2" thickBot="1" x14ac:dyDescent="0.3">
      <c r="B116" s="15" t="s">
        <v>2</v>
      </c>
      <c r="C116" s="263">
        <f>(2500*30)*0.7</f>
        <v>52500</v>
      </c>
      <c r="D116" s="263">
        <f>((2500*30)*0.7)*1.024</f>
        <v>53760</v>
      </c>
      <c r="E116" s="263">
        <f t="shared" si="2"/>
        <v>55050.239999999998</v>
      </c>
      <c r="F116" s="263">
        <f t="shared" si="2"/>
        <v>56371.445760000002</v>
      </c>
      <c r="G116" s="263">
        <f t="shared" si="2"/>
        <v>57724.36045824</v>
      </c>
    </row>
    <row r="117" spans="2:7" ht="46.5" customHeight="1" x14ac:dyDescent="0.25">
      <c r="B117" s="321" t="s">
        <v>123</v>
      </c>
      <c r="C117" s="322"/>
      <c r="D117" s="322"/>
      <c r="E117" s="322"/>
      <c r="F117" s="322"/>
      <c r="G117" s="323"/>
    </row>
    <row r="118" spans="2:7" ht="16.2" thickBot="1" x14ac:dyDescent="0.3">
      <c r="B118" s="324"/>
      <c r="C118" s="325"/>
      <c r="D118" s="325"/>
      <c r="E118" s="325"/>
      <c r="F118" s="325"/>
      <c r="G118" s="326"/>
    </row>
    <row r="119" spans="2:7" ht="16.2" thickBot="1" x14ac:dyDescent="0.3">
      <c r="B119" s="25" t="s">
        <v>8</v>
      </c>
      <c r="C119" s="254" t="s">
        <v>116</v>
      </c>
      <c r="D119" s="254" t="s">
        <v>116</v>
      </c>
      <c r="E119" s="254" t="s">
        <v>116</v>
      </c>
      <c r="F119" s="254" t="s">
        <v>116</v>
      </c>
      <c r="G119" s="254" t="s">
        <v>116</v>
      </c>
    </row>
    <row r="120" spans="2:7" ht="16.2" thickBot="1" x14ac:dyDescent="0.3">
      <c r="B120" s="14" t="s">
        <v>1</v>
      </c>
      <c r="C120" s="264">
        <f>C62+C65+C75+C80+C85+C90+C97+C115</f>
        <v>31124</v>
      </c>
      <c r="D120" s="264">
        <f>D62+D65+D75+D80+D85+D90+D97+D115</f>
        <v>31123.599999999999</v>
      </c>
      <c r="E120" s="264">
        <f>E62+E65+E75+E80+E85+E90+E97+E115</f>
        <v>47730.566400000003</v>
      </c>
      <c r="F120" s="264">
        <f>F62+F65+F75+F80+F85+F90+F97+F115</f>
        <v>48096.099993600008</v>
      </c>
      <c r="G120" s="264">
        <f>G62+G65+G75+G80+G85+G90+G97+G115</f>
        <v>54720.406393446399</v>
      </c>
    </row>
    <row r="121" spans="2:7" ht="16.2" thickBot="1" x14ac:dyDescent="0.3">
      <c r="B121" s="26" t="s">
        <v>2</v>
      </c>
      <c r="C121" s="264">
        <f>C58+C63+C66+C76+C86+C91+C98+C116</f>
        <v>471857</v>
      </c>
      <c r="D121" s="264">
        <f>D58+D63+D66+D76+D86+D91+D98+D116</f>
        <v>473840.6</v>
      </c>
      <c r="E121" s="264">
        <f>E58+E63+E66+E76+E86+E91+E98+E116</f>
        <v>475871.8064</v>
      </c>
      <c r="F121" s="264">
        <f>F58+F63+F66+F76+F86+F91+F98+F116</f>
        <v>477951.76175359997</v>
      </c>
      <c r="G121" s="264">
        <f>G58+G63+G66+G76+G86+G91+G98+G116</f>
        <v>480081.63603568648</v>
      </c>
    </row>
    <row r="122" spans="2:7" x14ac:dyDescent="0.25">
      <c r="B122" s="7"/>
      <c r="C122" s="8"/>
      <c r="D122" s="8"/>
      <c r="E122" s="8"/>
      <c r="F122" s="8"/>
      <c r="G122" s="8"/>
    </row>
    <row r="123" spans="2:7" x14ac:dyDescent="0.25">
      <c r="B123" s="8"/>
      <c r="C123" s="256"/>
      <c r="D123" s="256"/>
      <c r="E123" s="256"/>
      <c r="F123" s="256"/>
      <c r="G123" s="256"/>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sheetData>
  <sheetProtection selectLockedCells="1"/>
  <mergeCells count="50">
    <mergeCell ref="E67:E69"/>
    <mergeCell ref="F67:F69"/>
    <mergeCell ref="G70:G72"/>
    <mergeCell ref="B73:G73"/>
    <mergeCell ref="B117:G118"/>
    <mergeCell ref="C67:C69"/>
    <mergeCell ref="D67:D69"/>
    <mergeCell ref="B82:G83"/>
    <mergeCell ref="B92:G95"/>
    <mergeCell ref="B111:G113"/>
    <mergeCell ref="F58:F60"/>
    <mergeCell ref="G58:G60"/>
    <mergeCell ref="G55:G56"/>
    <mergeCell ref="B55:B56"/>
    <mergeCell ref="C55:C56"/>
    <mergeCell ref="D55:D56"/>
    <mergeCell ref="E55:E56"/>
    <mergeCell ref="F55:F56"/>
    <mergeCell ref="A1:G1"/>
    <mergeCell ref="C108:C110"/>
    <mergeCell ref="D108:D110"/>
    <mergeCell ref="C102:C104"/>
    <mergeCell ref="E108:E110"/>
    <mergeCell ref="F108:F110"/>
    <mergeCell ref="G108:G110"/>
    <mergeCell ref="A37:A38"/>
    <mergeCell ref="G67:G69"/>
    <mergeCell ref="B77:G78"/>
    <mergeCell ref="C70:C72"/>
    <mergeCell ref="D70:D72"/>
    <mergeCell ref="E70:E72"/>
    <mergeCell ref="F70:F72"/>
    <mergeCell ref="C7:G7"/>
    <mergeCell ref="B37:B38"/>
    <mergeCell ref="B8:G8"/>
    <mergeCell ref="B105:G107"/>
    <mergeCell ref="D102:D104"/>
    <mergeCell ref="E102:E104"/>
    <mergeCell ref="F102:F104"/>
    <mergeCell ref="G102:G104"/>
    <mergeCell ref="B99:G101"/>
    <mergeCell ref="B15:G15"/>
    <mergeCell ref="B28:G28"/>
    <mergeCell ref="B27:G27"/>
    <mergeCell ref="B35:G35"/>
    <mergeCell ref="B34:F34"/>
    <mergeCell ref="B87:G88"/>
    <mergeCell ref="C58:C60"/>
    <mergeCell ref="D58:D60"/>
    <mergeCell ref="E58:E60"/>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zoomScaleNormal="100" workbookViewId="0">
      <selection activeCell="B36" sqref="B36:G36"/>
    </sheetView>
  </sheetViews>
  <sheetFormatPr defaultColWidth="9.109375" defaultRowHeight="15.6" x14ac:dyDescent="0.25"/>
  <cols>
    <col min="1" max="1" width="4.5546875" style="125" customWidth="1"/>
    <col min="2" max="2" width="50.5546875" style="126" customWidth="1"/>
    <col min="3" max="3" width="18.77734375" style="126" customWidth="1"/>
    <col min="4" max="4" width="15.44140625" style="126" customWidth="1"/>
    <col min="5" max="5" width="15.21875" style="126" customWidth="1"/>
    <col min="6" max="6" width="16.44140625" style="126" customWidth="1"/>
    <col min="7" max="7" width="17" style="126" customWidth="1"/>
    <col min="8" max="8" width="9.109375" style="91"/>
    <col min="9" max="9" width="17.44140625" style="91" customWidth="1"/>
    <col min="10" max="10" width="9.109375" style="91"/>
    <col min="11" max="11" width="9.109375" style="92"/>
    <col min="12" max="16384" width="9.109375" style="91"/>
  </cols>
  <sheetData>
    <row r="1" spans="1:14" s="86" customFormat="1" ht="123" customHeight="1" x14ac:dyDescent="0.25">
      <c r="A1" s="330" t="s">
        <v>100</v>
      </c>
      <c r="B1" s="331"/>
      <c r="C1" s="331"/>
      <c r="D1" s="331"/>
      <c r="E1" s="331"/>
      <c r="F1" s="331"/>
      <c r="G1" s="332"/>
      <c r="H1" s="219"/>
      <c r="I1" s="219"/>
      <c r="J1" s="219"/>
      <c r="K1" s="220"/>
      <c r="L1" s="219"/>
      <c r="M1" s="166"/>
      <c r="N1" s="166"/>
    </row>
    <row r="2" spans="1:14" ht="9.75" customHeight="1" thickBot="1" x14ac:dyDescent="0.3">
      <c r="A2" s="88"/>
      <c r="B2" s="89"/>
      <c r="C2" s="90"/>
      <c r="D2" s="90"/>
      <c r="E2" s="90"/>
      <c r="F2" s="90"/>
      <c r="G2" s="90"/>
    </row>
    <row r="3" spans="1:14" s="93" customFormat="1" ht="20.399999999999999" x14ac:dyDescent="0.25">
      <c r="A3" s="167" t="s">
        <v>33</v>
      </c>
      <c r="B3" s="168" t="s">
        <v>32</v>
      </c>
      <c r="C3" s="169" t="s">
        <v>51</v>
      </c>
      <c r="D3" s="170" t="s">
        <v>52</v>
      </c>
      <c r="E3" s="170" t="s">
        <v>53</v>
      </c>
      <c r="F3" s="170" t="s">
        <v>54</v>
      </c>
      <c r="G3" s="171" t="s">
        <v>55</v>
      </c>
      <c r="K3" s="94"/>
    </row>
    <row r="4" spans="1:14" ht="15" customHeight="1" x14ac:dyDescent="0.3">
      <c r="A4" s="95"/>
      <c r="B4" s="176" t="s">
        <v>0</v>
      </c>
      <c r="C4" s="218"/>
      <c r="D4" s="208"/>
      <c r="E4" s="208"/>
      <c r="F4" s="208"/>
      <c r="G4" s="209"/>
    </row>
    <row r="5" spans="1:14" ht="18" customHeight="1" x14ac:dyDescent="0.25">
      <c r="A5" s="96"/>
      <c r="B5" s="97" t="s">
        <v>35</v>
      </c>
      <c r="C5" s="194"/>
      <c r="D5" s="195"/>
      <c r="E5" s="194"/>
      <c r="F5" s="195"/>
      <c r="G5" s="196"/>
    </row>
    <row r="6" spans="1:14" ht="18" customHeight="1" x14ac:dyDescent="0.25">
      <c r="A6" s="96"/>
      <c r="B6" s="98" t="s">
        <v>36</v>
      </c>
      <c r="C6" s="190"/>
      <c r="D6" s="191"/>
      <c r="E6" s="190"/>
      <c r="F6" s="192"/>
      <c r="G6" s="193"/>
    </row>
    <row r="7" spans="1:14" s="100" customFormat="1" ht="15" customHeight="1" x14ac:dyDescent="0.3">
      <c r="A7" s="95"/>
      <c r="B7" s="99" t="s">
        <v>25</v>
      </c>
      <c r="C7" s="333"/>
      <c r="D7" s="333"/>
      <c r="E7" s="333"/>
      <c r="F7" s="333"/>
      <c r="G7" s="334"/>
      <c r="K7" s="101"/>
    </row>
    <row r="8" spans="1:14" s="103" customFormat="1" ht="125.1" customHeight="1" x14ac:dyDescent="0.25">
      <c r="A8" s="102"/>
      <c r="B8" s="335"/>
      <c r="C8" s="336"/>
      <c r="D8" s="336"/>
      <c r="E8" s="336"/>
      <c r="F8" s="336"/>
      <c r="G8" s="337"/>
      <c r="J8" s="104"/>
      <c r="K8" s="104"/>
    </row>
    <row r="9" spans="1:14" ht="5.0999999999999996" customHeight="1" x14ac:dyDescent="0.25">
      <c r="A9" s="105"/>
      <c r="B9" s="106"/>
      <c r="C9" s="107"/>
      <c r="D9" s="107"/>
      <c r="E9" s="107"/>
      <c r="F9" s="107"/>
      <c r="G9" s="108"/>
    </row>
    <row r="10" spans="1:14" s="109" customFormat="1" ht="15" customHeight="1" x14ac:dyDescent="0.25">
      <c r="A10" s="95"/>
      <c r="B10" s="130" t="s">
        <v>61</v>
      </c>
      <c r="C10" s="127" t="s">
        <v>56</v>
      </c>
      <c r="D10" s="128" t="s">
        <v>57</v>
      </c>
      <c r="E10" s="127" t="s">
        <v>58</v>
      </c>
      <c r="F10" s="128" t="s">
        <v>59</v>
      </c>
      <c r="G10" s="129" t="s">
        <v>60</v>
      </c>
      <c r="K10" s="110"/>
    </row>
    <row r="11" spans="1:14" ht="32.25" customHeight="1" x14ac:dyDescent="0.3">
      <c r="A11" s="95"/>
      <c r="B11" s="177" t="s">
        <v>3</v>
      </c>
      <c r="C11" s="218"/>
      <c r="D11" s="208"/>
      <c r="E11" s="208"/>
      <c r="F11" s="208"/>
      <c r="G11" s="209"/>
    </row>
    <row r="12" spans="1:14" ht="18" customHeight="1" x14ac:dyDescent="0.25">
      <c r="A12" s="95"/>
      <c r="B12" s="111" t="s">
        <v>35</v>
      </c>
      <c r="C12" s="187"/>
      <c r="D12" s="188"/>
      <c r="E12" s="187"/>
      <c r="F12" s="188"/>
      <c r="G12" s="189"/>
    </row>
    <row r="13" spans="1:14" ht="18" customHeight="1" x14ac:dyDescent="0.25">
      <c r="A13" s="95"/>
      <c r="B13" s="112" t="s">
        <v>36</v>
      </c>
      <c r="C13" s="190"/>
      <c r="D13" s="191"/>
      <c r="E13" s="190"/>
      <c r="F13" s="192"/>
      <c r="G13" s="193"/>
    </row>
    <row r="14" spans="1:14" ht="15" customHeight="1" x14ac:dyDescent="0.3">
      <c r="A14" s="95"/>
      <c r="B14" s="99" t="s">
        <v>25</v>
      </c>
      <c r="C14" s="201"/>
      <c r="D14" s="201"/>
      <c r="E14" s="201"/>
      <c r="F14" s="201"/>
      <c r="G14" s="200"/>
    </row>
    <row r="15" spans="1:14" s="103" customFormat="1" ht="129.9" customHeight="1" x14ac:dyDescent="0.25">
      <c r="A15" s="102"/>
      <c r="B15" s="338"/>
      <c r="C15" s="338"/>
      <c r="D15" s="338"/>
      <c r="E15" s="338"/>
      <c r="F15" s="338"/>
      <c r="G15" s="339"/>
      <c r="K15" s="104"/>
    </row>
    <row r="16" spans="1:14" ht="8.1" customHeight="1" x14ac:dyDescent="0.25">
      <c r="A16" s="105"/>
      <c r="B16" s="106"/>
      <c r="C16" s="107"/>
      <c r="D16" s="107"/>
      <c r="E16" s="107"/>
      <c r="F16" s="107"/>
      <c r="G16" s="108"/>
    </row>
    <row r="17" spans="1:11" s="109" customFormat="1" ht="15" customHeight="1" x14ac:dyDescent="0.25">
      <c r="A17" s="95"/>
      <c r="B17" s="172" t="s">
        <v>61</v>
      </c>
      <c r="C17" s="131" t="s">
        <v>56</v>
      </c>
      <c r="D17" s="128" t="s">
        <v>57</v>
      </c>
      <c r="E17" s="127" t="s">
        <v>58</v>
      </c>
      <c r="F17" s="128" t="s">
        <v>59</v>
      </c>
      <c r="G17" s="129" t="s">
        <v>60</v>
      </c>
      <c r="K17" s="110"/>
    </row>
    <row r="18" spans="1:11" ht="15" customHeight="1" x14ac:dyDescent="0.3">
      <c r="A18" s="95"/>
      <c r="B18" s="178" t="s">
        <v>4</v>
      </c>
      <c r="C18" s="208"/>
      <c r="D18" s="208"/>
      <c r="E18" s="208"/>
      <c r="F18" s="208"/>
      <c r="G18" s="209"/>
    </row>
    <row r="19" spans="1:11" ht="18" customHeight="1" x14ac:dyDescent="0.25">
      <c r="A19" s="95"/>
      <c r="B19" s="111" t="s">
        <v>35</v>
      </c>
      <c r="C19" s="194"/>
      <c r="D19" s="195"/>
      <c r="E19" s="194"/>
      <c r="F19" s="195"/>
      <c r="G19" s="196"/>
    </row>
    <row r="20" spans="1:11" ht="18" customHeight="1" x14ac:dyDescent="0.25">
      <c r="A20" s="95"/>
      <c r="B20" s="112" t="s">
        <v>36</v>
      </c>
      <c r="C20" s="190"/>
      <c r="D20" s="191"/>
      <c r="E20" s="190"/>
      <c r="F20" s="192"/>
      <c r="G20" s="193"/>
    </row>
    <row r="21" spans="1:11" ht="20.100000000000001" customHeight="1" x14ac:dyDescent="0.3">
      <c r="A21" s="95"/>
      <c r="B21" s="99" t="s">
        <v>25</v>
      </c>
      <c r="C21" s="201"/>
      <c r="D21" s="201"/>
      <c r="E21" s="201"/>
      <c r="F21" s="201"/>
      <c r="G21" s="200"/>
    </row>
    <row r="22" spans="1:11" s="103" customFormat="1" ht="140.1" customHeight="1" x14ac:dyDescent="0.25">
      <c r="A22" s="102"/>
      <c r="B22" s="113"/>
      <c r="C22" s="113"/>
      <c r="D22" s="113"/>
      <c r="E22" s="113"/>
      <c r="F22" s="113"/>
      <c r="G22" s="114"/>
      <c r="K22" s="104"/>
    </row>
    <row r="23" spans="1:11" ht="9" customHeight="1" x14ac:dyDescent="0.25">
      <c r="A23" s="105"/>
      <c r="B23" s="106"/>
      <c r="C23" s="107"/>
      <c r="D23" s="107"/>
      <c r="E23" s="107"/>
      <c r="F23" s="107"/>
      <c r="G23" s="108"/>
    </row>
    <row r="24" spans="1:11" s="109" customFormat="1" ht="15" customHeight="1" x14ac:dyDescent="0.25">
      <c r="A24" s="95"/>
      <c r="B24" s="172" t="s">
        <v>61</v>
      </c>
      <c r="C24" s="131" t="s">
        <v>56</v>
      </c>
      <c r="D24" s="128" t="s">
        <v>57</v>
      </c>
      <c r="E24" s="127" t="s">
        <v>58</v>
      </c>
      <c r="F24" s="128" t="s">
        <v>59</v>
      </c>
      <c r="G24" s="129" t="s">
        <v>60</v>
      </c>
      <c r="K24" s="110"/>
    </row>
    <row r="25" spans="1:11" s="109" customFormat="1" ht="15" customHeight="1" x14ac:dyDescent="0.25">
      <c r="A25" s="95"/>
      <c r="B25" s="173" t="s">
        <v>92</v>
      </c>
      <c r="C25" s="342"/>
      <c r="D25" s="343"/>
      <c r="E25" s="343"/>
      <c r="F25" s="343"/>
      <c r="G25" s="344"/>
      <c r="K25" s="110"/>
    </row>
    <row r="26" spans="1:11" ht="20.100000000000001" customHeight="1" x14ac:dyDescent="0.25">
      <c r="A26" s="95"/>
      <c r="B26" s="174" t="s">
        <v>5</v>
      </c>
      <c r="C26" s="197"/>
      <c r="D26" s="188"/>
      <c r="E26" s="197"/>
      <c r="F26" s="188"/>
      <c r="G26" s="198"/>
    </row>
    <row r="27" spans="1:11" ht="18" customHeight="1" x14ac:dyDescent="0.25">
      <c r="A27" s="95"/>
      <c r="B27" s="175" t="s">
        <v>6</v>
      </c>
      <c r="C27" s="190"/>
      <c r="D27" s="191"/>
      <c r="E27" s="190"/>
      <c r="F27" s="192"/>
      <c r="G27" s="193"/>
    </row>
    <row r="28" spans="1:11" ht="63" customHeight="1" x14ac:dyDescent="0.3">
      <c r="A28" s="95"/>
      <c r="B28" s="340" t="s">
        <v>96</v>
      </c>
      <c r="C28" s="340"/>
      <c r="D28" s="340"/>
      <c r="E28" s="340"/>
      <c r="F28" s="340"/>
      <c r="G28" s="341"/>
    </row>
    <row r="29" spans="1:11" s="103" customFormat="1" ht="150" customHeight="1" x14ac:dyDescent="0.25">
      <c r="A29" s="102"/>
      <c r="B29" s="338"/>
      <c r="C29" s="338"/>
      <c r="D29" s="338"/>
      <c r="E29" s="338"/>
      <c r="F29" s="338"/>
      <c r="G29" s="339"/>
      <c r="K29" s="104"/>
    </row>
    <row r="30" spans="1:11" ht="8.1" customHeight="1" x14ac:dyDescent="0.25">
      <c r="A30" s="105"/>
      <c r="B30" s="106"/>
      <c r="C30" s="107"/>
      <c r="D30" s="107"/>
      <c r="E30" s="107"/>
      <c r="F30" s="107"/>
      <c r="G30" s="108"/>
    </row>
    <row r="31" spans="1:11" s="109" customFormat="1" ht="15" customHeight="1" x14ac:dyDescent="0.25">
      <c r="A31" s="95"/>
      <c r="B31" s="132" t="s">
        <v>61</v>
      </c>
      <c r="C31" s="133" t="s">
        <v>56</v>
      </c>
      <c r="D31" s="128" t="s">
        <v>57</v>
      </c>
      <c r="E31" s="127" t="s">
        <v>58</v>
      </c>
      <c r="F31" s="128" t="s">
        <v>59</v>
      </c>
      <c r="G31" s="129" t="s">
        <v>60</v>
      </c>
      <c r="K31" s="110"/>
    </row>
    <row r="32" spans="1:11" ht="15" customHeight="1" x14ac:dyDescent="0.3">
      <c r="A32" s="95"/>
      <c r="B32" s="179" t="s">
        <v>7</v>
      </c>
      <c r="C32" s="208"/>
      <c r="D32" s="208"/>
      <c r="E32" s="208"/>
      <c r="F32" s="208"/>
      <c r="G32" s="209"/>
    </row>
    <row r="33" spans="1:11" ht="18" customHeight="1" x14ac:dyDescent="0.25">
      <c r="A33" s="95"/>
      <c r="B33" s="111" t="s">
        <v>35</v>
      </c>
      <c r="C33" s="194">
        <f>(5*25000)*0.75</f>
        <v>93750</v>
      </c>
      <c r="D33" s="194">
        <f>(5*25000)*0.75</f>
        <v>93750</v>
      </c>
      <c r="E33" s="194">
        <f>(10*25000)*0.75</f>
        <v>187500</v>
      </c>
      <c r="F33" s="194">
        <f>(10*25000)*0.75</f>
        <v>187500</v>
      </c>
      <c r="G33" s="194">
        <f>(15*25000)*0.75</f>
        <v>281250</v>
      </c>
    </row>
    <row r="34" spans="1:11" ht="18" customHeight="1" x14ac:dyDescent="0.25">
      <c r="A34" s="95"/>
      <c r="B34" s="112" t="s">
        <v>36</v>
      </c>
      <c r="C34" s="194">
        <f>(30*25000)*0.75</f>
        <v>562500</v>
      </c>
      <c r="D34" s="194">
        <f>(30*25000)*0.75</f>
        <v>562500</v>
      </c>
      <c r="E34" s="194">
        <f>(30*25000)*0.75</f>
        <v>562500</v>
      </c>
      <c r="F34" s="194">
        <f>(30*25000)*0.75</f>
        <v>562500</v>
      </c>
      <c r="G34" s="194">
        <f>(30*25000)*0.75</f>
        <v>562500</v>
      </c>
    </row>
    <row r="35" spans="1:11" ht="20.100000000000001" customHeight="1" x14ac:dyDescent="0.3">
      <c r="A35" s="95"/>
      <c r="B35" s="345" t="s">
        <v>48</v>
      </c>
      <c r="C35" s="340"/>
      <c r="D35" s="340"/>
      <c r="E35" s="340"/>
      <c r="F35" s="340"/>
      <c r="G35" s="341"/>
    </row>
    <row r="36" spans="1:11" s="103" customFormat="1" ht="129.9" customHeight="1" x14ac:dyDescent="0.25">
      <c r="A36" s="102"/>
      <c r="B36" s="267" t="s">
        <v>117</v>
      </c>
      <c r="C36" s="268"/>
      <c r="D36" s="268"/>
      <c r="E36" s="268"/>
      <c r="F36" s="268"/>
      <c r="G36" s="269"/>
      <c r="K36" s="104"/>
    </row>
    <row r="37" spans="1:11" s="103" customFormat="1" ht="22.5" customHeight="1" x14ac:dyDescent="0.25">
      <c r="A37" s="181"/>
      <c r="B37" s="183" t="s">
        <v>93</v>
      </c>
      <c r="C37" s="184"/>
      <c r="D37" s="184"/>
      <c r="E37" s="184"/>
      <c r="F37" s="184"/>
      <c r="G37" s="184"/>
      <c r="K37" s="104"/>
    </row>
    <row r="38" spans="1:11" s="103" customFormat="1" ht="17.25" customHeight="1" x14ac:dyDescent="0.25">
      <c r="A38" s="182"/>
      <c r="B38" s="185" t="s">
        <v>35</v>
      </c>
      <c r="C38" s="186">
        <f t="shared" ref="C38:G39" si="0">SUM(C5,C12,C19,C26,C33)</f>
        <v>93750</v>
      </c>
      <c r="D38" s="186">
        <f t="shared" si="0"/>
        <v>93750</v>
      </c>
      <c r="E38" s="186">
        <f t="shared" si="0"/>
        <v>187500</v>
      </c>
      <c r="F38" s="186">
        <f t="shared" si="0"/>
        <v>187500</v>
      </c>
      <c r="G38" s="186">
        <f t="shared" si="0"/>
        <v>281250</v>
      </c>
      <c r="K38" s="104"/>
    </row>
    <row r="39" spans="1:11" s="103" customFormat="1" ht="18" customHeight="1" x14ac:dyDescent="0.25">
      <c r="A39" s="182"/>
      <c r="B39" s="185" t="s">
        <v>36</v>
      </c>
      <c r="C39" s="186">
        <f t="shared" si="0"/>
        <v>562500</v>
      </c>
      <c r="D39" s="186">
        <f t="shared" si="0"/>
        <v>562500</v>
      </c>
      <c r="E39" s="186">
        <f t="shared" si="0"/>
        <v>562500</v>
      </c>
      <c r="F39" s="186">
        <f t="shared" si="0"/>
        <v>562500</v>
      </c>
      <c r="G39" s="186">
        <f t="shared" si="0"/>
        <v>562500</v>
      </c>
      <c r="K39" s="104"/>
    </row>
    <row r="40" spans="1:11" ht="17.25" customHeight="1" x14ac:dyDescent="0.25">
      <c r="A40" s="105"/>
      <c r="B40" s="106"/>
      <c r="C40" s="115"/>
      <c r="D40" s="115"/>
      <c r="E40" s="115"/>
      <c r="F40" s="115"/>
      <c r="G40" s="116"/>
    </row>
    <row r="41" spans="1:11" ht="16.2" x14ac:dyDescent="0.25">
      <c r="A41" s="346" t="s">
        <v>33</v>
      </c>
      <c r="B41" s="347" t="s">
        <v>78</v>
      </c>
      <c r="C41" s="203" t="s">
        <v>56</v>
      </c>
      <c r="D41" s="203" t="s">
        <v>57</v>
      </c>
      <c r="E41" s="203" t="s">
        <v>58</v>
      </c>
      <c r="F41" s="203" t="s">
        <v>59</v>
      </c>
      <c r="G41" s="203" t="s">
        <v>60</v>
      </c>
    </row>
    <row r="42" spans="1:11" s="92" customFormat="1" ht="30" customHeight="1" x14ac:dyDescent="0.25">
      <c r="A42" s="346"/>
      <c r="B42" s="347"/>
      <c r="C42" s="199">
        <f>SUM(C5,C6,C12,C13,C19,C20,C26,C27,C33,C34)</f>
        <v>656250</v>
      </c>
      <c r="D42" s="199">
        <f>SUM(D5,D6,D12,D13,D19,D20,D26,D27,D33,D34)</f>
        <v>656250</v>
      </c>
      <c r="E42" s="199">
        <f>SUM(E5,E6,E12,E13,E19,E20,E26,E27,E33,E34)</f>
        <v>750000</v>
      </c>
      <c r="F42" s="199">
        <f>SUM(F5,F6,F12,F13,F19,F20,F26,F27,F33,F34)</f>
        <v>750000</v>
      </c>
      <c r="G42" s="199">
        <f>SUM(G5,G6,G12,G13,G19,G20,G26,G27,G33,G34)</f>
        <v>843750</v>
      </c>
    </row>
    <row r="43" spans="1:11" s="92" customFormat="1" ht="17.399999999999999" x14ac:dyDescent="0.25">
      <c r="A43" s="202"/>
      <c r="B43" s="118"/>
      <c r="C43" s="119"/>
      <c r="D43" s="119"/>
      <c r="E43" s="119"/>
      <c r="F43" s="119"/>
      <c r="G43" s="119"/>
    </row>
    <row r="44" spans="1:11" s="92" customFormat="1" x14ac:dyDescent="0.25">
      <c r="A44" s="123"/>
      <c r="B44" s="120"/>
      <c r="C44" s="121"/>
      <c r="D44" s="121"/>
      <c r="E44" s="121"/>
      <c r="F44" s="121"/>
      <c r="G44" s="121"/>
    </row>
    <row r="45" spans="1:11" s="92" customFormat="1" x14ac:dyDescent="0.25">
      <c r="A45" s="123"/>
      <c r="B45" s="120"/>
      <c r="C45" s="121"/>
      <c r="D45" s="121"/>
      <c r="E45" s="121"/>
      <c r="F45" s="121"/>
      <c r="G45" s="121"/>
    </row>
    <row r="46" spans="1:11" s="92" customFormat="1" x14ac:dyDescent="0.3">
      <c r="A46" s="231"/>
      <c r="B46" s="226">
        <f>SUM(C42:G42)</f>
        <v>3656250</v>
      </c>
      <c r="C46" s="232" t="s">
        <v>98</v>
      </c>
      <c r="D46" s="233"/>
      <c r="E46" s="229"/>
      <c r="F46" s="229"/>
      <c r="G46" s="229"/>
      <c r="H46" s="235"/>
    </row>
    <row r="47" spans="1:11" s="92" customFormat="1" x14ac:dyDescent="0.25">
      <c r="A47" s="123"/>
      <c r="B47" s="120"/>
      <c r="C47" s="121"/>
      <c r="D47" s="121"/>
      <c r="E47" s="121"/>
      <c r="F47" s="121"/>
      <c r="G47" s="121"/>
    </row>
    <row r="48" spans="1:11" s="92" customFormat="1" x14ac:dyDescent="0.25">
      <c r="A48" s="123"/>
      <c r="B48" s="120"/>
      <c r="C48" s="121"/>
      <c r="D48" s="121"/>
      <c r="E48" s="121"/>
      <c r="F48" s="121"/>
      <c r="G48" s="121"/>
    </row>
    <row r="49" spans="1:11" s="92" customFormat="1" x14ac:dyDescent="0.25">
      <c r="A49" s="123"/>
      <c r="B49" s="120"/>
      <c r="C49" s="121"/>
      <c r="D49" s="121"/>
      <c r="E49" s="121"/>
      <c r="F49" s="121"/>
      <c r="G49" s="121"/>
    </row>
    <row r="50" spans="1:11" s="92" customFormat="1" x14ac:dyDescent="0.25">
      <c r="A50" s="123"/>
      <c r="B50" s="120"/>
      <c r="C50" s="121"/>
      <c r="D50" s="121"/>
      <c r="E50" s="121"/>
      <c r="F50" s="121"/>
      <c r="G50" s="121"/>
    </row>
    <row r="51" spans="1:11" s="92" customFormat="1" x14ac:dyDescent="0.25">
      <c r="A51" s="123"/>
      <c r="B51" s="120"/>
      <c r="C51" s="121"/>
      <c r="D51" s="121"/>
      <c r="E51" s="121"/>
      <c r="F51" s="121"/>
      <c r="G51" s="121"/>
    </row>
    <row r="52" spans="1:11" s="92" customFormat="1" x14ac:dyDescent="0.25">
      <c r="A52" s="123"/>
      <c r="B52" s="120"/>
      <c r="C52" s="121"/>
      <c r="D52" s="121"/>
      <c r="E52" s="121"/>
      <c r="F52" s="121"/>
      <c r="G52" s="121"/>
    </row>
    <row r="53" spans="1:11" s="92" customFormat="1" x14ac:dyDescent="0.25">
      <c r="A53" s="123"/>
      <c r="B53" s="120"/>
      <c r="C53" s="121"/>
      <c r="D53" s="121"/>
      <c r="E53" s="121"/>
      <c r="F53" s="121"/>
      <c r="G53" s="121"/>
    </row>
    <row r="54" spans="1:11" s="92" customFormat="1" x14ac:dyDescent="0.25">
      <c r="A54" s="123"/>
      <c r="B54" s="120"/>
      <c r="C54" s="121"/>
      <c r="D54" s="121"/>
      <c r="E54" s="121"/>
      <c r="F54" s="121"/>
      <c r="G54" s="121"/>
    </row>
    <row r="55" spans="1:11" s="92" customFormat="1" x14ac:dyDescent="0.25">
      <c r="A55" s="123"/>
      <c r="B55" s="120"/>
      <c r="C55" s="121"/>
      <c r="D55" s="121"/>
      <c r="E55" s="121"/>
      <c r="F55" s="121"/>
      <c r="G55" s="121"/>
    </row>
    <row r="56" spans="1:11" ht="15" x14ac:dyDescent="0.25">
      <c r="A56" s="91"/>
      <c r="B56" s="124"/>
      <c r="C56" s="124"/>
      <c r="D56" s="124"/>
      <c r="E56" s="124"/>
      <c r="F56" s="124"/>
      <c r="G56" s="124"/>
      <c r="K56" s="91"/>
    </row>
    <row r="57" spans="1:11" ht="15" x14ac:dyDescent="0.25">
      <c r="A57" s="91"/>
      <c r="B57" s="124"/>
      <c r="C57" s="124"/>
      <c r="D57" s="124"/>
      <c r="E57" s="124"/>
      <c r="F57" s="124"/>
      <c r="G57" s="124"/>
      <c r="K57" s="91"/>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zoomScale="130" zoomScaleNormal="130" workbookViewId="0">
      <selection activeCell="B91" sqref="B91:G92"/>
    </sheetView>
  </sheetViews>
  <sheetFormatPr defaultColWidth="9.109375" defaultRowHeight="15.6" x14ac:dyDescent="0.25"/>
  <cols>
    <col min="1" max="1" width="4.5546875" style="125" customWidth="1"/>
    <col min="2" max="2" width="51.109375" style="126" customWidth="1"/>
    <col min="3" max="5" width="13" style="126" customWidth="1"/>
    <col min="6" max="6" width="13.5546875" style="126" customWidth="1"/>
    <col min="7" max="7" width="13.21875" style="126" customWidth="1"/>
    <col min="8" max="8" width="9.109375" style="91"/>
    <col min="9" max="9" width="19.44140625" style="91" customWidth="1"/>
    <col min="10" max="10" width="9.109375" style="91"/>
    <col min="11" max="11" width="9.109375" style="92"/>
    <col min="12" max="16384" width="9.109375" style="91"/>
  </cols>
  <sheetData>
    <row r="1" spans="1:11" s="86" customFormat="1" ht="144.75" customHeight="1" x14ac:dyDescent="0.25">
      <c r="A1" s="330" t="s">
        <v>101</v>
      </c>
      <c r="B1" s="331"/>
      <c r="C1" s="331"/>
      <c r="D1" s="331"/>
      <c r="E1" s="331"/>
      <c r="F1" s="331"/>
      <c r="G1" s="332"/>
      <c r="K1" s="87"/>
    </row>
    <row r="2" spans="1:11" ht="11.25" customHeight="1" thickBot="1" x14ac:dyDescent="0.3">
      <c r="A2" s="88"/>
      <c r="B2" s="89"/>
      <c r="C2" s="90"/>
      <c r="D2" s="90"/>
      <c r="E2" s="90"/>
      <c r="F2" s="90"/>
      <c r="G2" s="90"/>
    </row>
    <row r="3" spans="1:11" s="93" customFormat="1" ht="20.399999999999999" x14ac:dyDescent="0.25">
      <c r="A3" s="167" t="s">
        <v>73</v>
      </c>
      <c r="B3" s="204" t="s">
        <v>62</v>
      </c>
      <c r="C3" s="205" t="s">
        <v>63</v>
      </c>
      <c r="D3" s="206" t="s">
        <v>64</v>
      </c>
      <c r="E3" s="206" t="s">
        <v>65</v>
      </c>
      <c r="F3" s="206" t="s">
        <v>66</v>
      </c>
      <c r="G3" s="207" t="s">
        <v>67</v>
      </c>
      <c r="K3" s="94"/>
    </row>
    <row r="4" spans="1:11" s="146" customFormat="1" ht="15" customHeight="1" x14ac:dyDescent="0.25">
      <c r="A4" s="143"/>
      <c r="B4" s="212" t="s">
        <v>75</v>
      </c>
      <c r="C4" s="144"/>
      <c r="D4" s="144"/>
      <c r="E4" s="144"/>
      <c r="F4" s="144"/>
      <c r="G4" s="145"/>
      <c r="K4" s="147"/>
    </row>
    <row r="5" spans="1:11" ht="15" customHeight="1" x14ac:dyDescent="0.3">
      <c r="A5" s="95"/>
      <c r="B5" s="217" t="s">
        <v>11</v>
      </c>
      <c r="C5" s="218"/>
      <c r="D5" s="208"/>
      <c r="E5" s="208"/>
      <c r="F5" s="208"/>
      <c r="G5" s="209"/>
    </row>
    <row r="6" spans="1:11" ht="15" customHeight="1" x14ac:dyDescent="0.25">
      <c r="A6" s="96"/>
      <c r="B6" s="210" t="s">
        <v>35</v>
      </c>
      <c r="C6" s="194"/>
      <c r="D6" s="194"/>
      <c r="E6" s="194"/>
      <c r="F6" s="195"/>
      <c r="G6" s="196"/>
    </row>
    <row r="7" spans="1:11" ht="15" customHeight="1" x14ac:dyDescent="0.25">
      <c r="A7" s="96"/>
      <c r="B7" s="210" t="s">
        <v>36</v>
      </c>
      <c r="C7" s="238">
        <v>30000</v>
      </c>
      <c r="D7" s="238">
        <v>30000</v>
      </c>
      <c r="E7" s="238">
        <v>30000</v>
      </c>
      <c r="F7" s="238">
        <v>30000</v>
      </c>
      <c r="G7" s="238">
        <v>30000</v>
      </c>
    </row>
    <row r="8" spans="1:11" ht="15" customHeight="1" thickBot="1" x14ac:dyDescent="0.35">
      <c r="A8" s="95"/>
      <c r="B8" s="217" t="s">
        <v>13</v>
      </c>
      <c r="C8" s="221"/>
      <c r="D8" s="222"/>
      <c r="E8" s="222"/>
      <c r="F8" s="222"/>
      <c r="G8" s="223"/>
    </row>
    <row r="9" spans="1:11" ht="15" customHeight="1" thickBot="1" x14ac:dyDescent="0.3">
      <c r="A9" s="96"/>
      <c r="B9" s="210" t="s">
        <v>35</v>
      </c>
      <c r="C9" s="238">
        <f>855*5</f>
        <v>4275</v>
      </c>
      <c r="D9" s="265">
        <f>(855*5)*1.024</f>
        <v>4377.6000000000004</v>
      </c>
      <c r="E9" s="265">
        <f t="shared" ref="E9:G10" si="0">D9*1.024</f>
        <v>4482.6624000000002</v>
      </c>
      <c r="F9" s="265">
        <f t="shared" si="0"/>
        <v>4590.2462976000006</v>
      </c>
      <c r="G9" s="265">
        <f t="shared" si="0"/>
        <v>4700.4122087424012</v>
      </c>
    </row>
    <row r="10" spans="1:11" ht="15" customHeight="1" thickBot="1" x14ac:dyDescent="0.3">
      <c r="A10" s="96"/>
      <c r="B10" s="210" t="s">
        <v>36</v>
      </c>
      <c r="C10" s="238">
        <f>855*30</f>
        <v>25650</v>
      </c>
      <c r="D10" s="265">
        <f>(855*30)*1.024</f>
        <v>26265.600000000002</v>
      </c>
      <c r="E10" s="265">
        <f t="shared" si="0"/>
        <v>26895.974400000003</v>
      </c>
      <c r="F10" s="265">
        <f t="shared" si="0"/>
        <v>27541.477785600004</v>
      </c>
      <c r="G10" s="265">
        <f t="shared" si="0"/>
        <v>28202.473252454405</v>
      </c>
    </row>
    <row r="11" spans="1:11" ht="15" customHeight="1" x14ac:dyDescent="0.3">
      <c r="A11" s="95"/>
      <c r="B11" s="217" t="s">
        <v>14</v>
      </c>
      <c r="C11" s="221"/>
      <c r="D11" s="222"/>
      <c r="E11" s="222"/>
      <c r="F11" s="222"/>
      <c r="G11" s="223"/>
    </row>
    <row r="12" spans="1:11" ht="15" customHeight="1" x14ac:dyDescent="0.25">
      <c r="A12" s="96"/>
      <c r="B12" s="210" t="s">
        <v>35</v>
      </c>
      <c r="C12" s="194"/>
      <c r="D12" s="194"/>
      <c r="E12" s="194"/>
      <c r="F12" s="195"/>
      <c r="G12" s="196"/>
    </row>
    <row r="13" spans="1:11" ht="15" customHeight="1" x14ac:dyDescent="0.25">
      <c r="A13" s="96"/>
      <c r="B13" s="210" t="s">
        <v>36</v>
      </c>
      <c r="C13" s="238">
        <v>181707</v>
      </c>
      <c r="D13" s="238">
        <v>181707</v>
      </c>
      <c r="E13" s="238">
        <v>181707</v>
      </c>
      <c r="F13" s="238">
        <v>181707</v>
      </c>
      <c r="G13" s="238">
        <v>181707</v>
      </c>
    </row>
    <row r="14" spans="1:11" ht="15" customHeight="1" x14ac:dyDescent="0.3">
      <c r="A14" s="95"/>
      <c r="B14" s="217" t="s">
        <v>15</v>
      </c>
      <c r="C14" s="221"/>
      <c r="D14" s="222"/>
      <c r="E14" s="222"/>
      <c r="F14" s="222"/>
      <c r="G14" s="223"/>
    </row>
    <row r="15" spans="1:11" ht="15" customHeight="1" x14ac:dyDescent="0.25">
      <c r="A15" s="96"/>
      <c r="B15" s="210" t="s">
        <v>35</v>
      </c>
      <c r="C15" s="194"/>
      <c r="D15" s="194"/>
      <c r="E15" s="194"/>
      <c r="F15" s="195"/>
      <c r="G15" s="196"/>
    </row>
    <row r="16" spans="1:11" ht="15" customHeight="1" x14ac:dyDescent="0.25">
      <c r="A16" s="96"/>
      <c r="B16" s="210" t="s">
        <v>36</v>
      </c>
      <c r="C16" s="197"/>
      <c r="D16" s="188"/>
      <c r="E16" s="197"/>
      <c r="F16" s="188"/>
      <c r="G16" s="216"/>
    </row>
    <row r="17" spans="1:11" ht="15" customHeight="1" x14ac:dyDescent="0.3">
      <c r="A17" s="95"/>
      <c r="B17" s="211" t="s">
        <v>16</v>
      </c>
      <c r="C17" s="221"/>
      <c r="D17" s="222"/>
      <c r="E17" s="222"/>
      <c r="F17" s="222"/>
      <c r="G17" s="223"/>
    </row>
    <row r="18" spans="1:11" ht="15" customHeight="1" x14ac:dyDescent="0.25">
      <c r="A18" s="96"/>
      <c r="B18" s="97" t="s">
        <v>35</v>
      </c>
      <c r="C18" s="194"/>
      <c r="D18" s="194"/>
      <c r="E18" s="194"/>
      <c r="F18" s="195"/>
      <c r="G18" s="196"/>
    </row>
    <row r="19" spans="1:11" ht="15" customHeight="1" x14ac:dyDescent="0.25">
      <c r="A19" s="96"/>
      <c r="B19" s="97" t="s">
        <v>36</v>
      </c>
      <c r="C19" s="197"/>
      <c r="D19" s="188"/>
      <c r="E19" s="197"/>
      <c r="F19" s="188"/>
      <c r="G19" s="216"/>
    </row>
    <row r="20" spans="1:11" s="100" customFormat="1" ht="39.9" customHeight="1" thickBot="1" x14ac:dyDescent="0.3">
      <c r="A20" s="157"/>
      <c r="B20" s="348" t="s">
        <v>97</v>
      </c>
      <c r="C20" s="348"/>
      <c r="D20" s="348"/>
      <c r="E20" s="348"/>
      <c r="F20" s="348"/>
      <c r="G20" s="349"/>
      <c r="K20" s="101"/>
    </row>
    <row r="21" spans="1:11" s="103" customFormat="1" ht="265.5" customHeight="1" thickBot="1" x14ac:dyDescent="0.3">
      <c r="A21" s="102"/>
      <c r="B21" s="359" t="s">
        <v>124</v>
      </c>
      <c r="C21" s="319"/>
      <c r="D21" s="319"/>
      <c r="E21" s="319"/>
      <c r="F21" s="319"/>
      <c r="G21" s="320"/>
      <c r="J21" s="104"/>
      <c r="K21" s="104"/>
    </row>
    <row r="22" spans="1:11" ht="5.0999999999999996" customHeight="1" x14ac:dyDescent="0.25">
      <c r="A22" s="105"/>
      <c r="B22" s="106"/>
      <c r="C22" s="106"/>
      <c r="D22" s="106"/>
      <c r="E22" s="106"/>
      <c r="F22" s="106"/>
      <c r="G22" s="142"/>
    </row>
    <row r="23" spans="1:11" s="109" customFormat="1" ht="15" customHeight="1" x14ac:dyDescent="0.25">
      <c r="A23" s="95"/>
      <c r="B23" s="134" t="s">
        <v>76</v>
      </c>
      <c r="C23" s="135" t="s">
        <v>68</v>
      </c>
      <c r="D23" s="136" t="s">
        <v>69</v>
      </c>
      <c r="E23" s="135" t="s">
        <v>70</v>
      </c>
      <c r="F23" s="136" t="s">
        <v>71</v>
      </c>
      <c r="G23" s="137" t="s">
        <v>72</v>
      </c>
      <c r="K23" s="110"/>
    </row>
    <row r="24" spans="1:11" ht="15" customHeight="1" x14ac:dyDescent="0.3">
      <c r="A24" s="95"/>
      <c r="B24" s="213" t="s">
        <v>17</v>
      </c>
      <c r="C24" s="218"/>
      <c r="D24" s="208"/>
      <c r="E24" s="208"/>
      <c r="F24" s="208"/>
      <c r="G24" s="209"/>
    </row>
    <row r="25" spans="1:11" ht="18" customHeight="1" x14ac:dyDescent="0.25">
      <c r="A25" s="95"/>
      <c r="B25" s="111" t="s">
        <v>35</v>
      </c>
      <c r="C25" s="266">
        <f>5*2000</f>
        <v>10000</v>
      </c>
      <c r="D25" s="266">
        <f>5*2000</f>
        <v>10000</v>
      </c>
      <c r="E25" s="266">
        <f>10*2000</f>
        <v>20000</v>
      </c>
      <c r="F25" s="266">
        <f>10*2000</f>
        <v>20000</v>
      </c>
      <c r="G25" s="266">
        <f>10*2000</f>
        <v>20000</v>
      </c>
    </row>
    <row r="26" spans="1:11" ht="18" customHeight="1" x14ac:dyDescent="0.25">
      <c r="A26" s="95"/>
      <c r="B26" s="112" t="s">
        <v>36</v>
      </c>
      <c r="C26" s="266">
        <f>30*2000</f>
        <v>60000</v>
      </c>
      <c r="D26" s="266">
        <f>30*2000</f>
        <v>60000</v>
      </c>
      <c r="E26" s="266">
        <f>30*2000</f>
        <v>60000</v>
      </c>
      <c r="F26" s="266">
        <f>30*2000</f>
        <v>60000</v>
      </c>
      <c r="G26" s="266">
        <f>30*2000</f>
        <v>60000</v>
      </c>
    </row>
    <row r="27" spans="1:11" s="158" customFormat="1" ht="15" customHeight="1" thickBot="1" x14ac:dyDescent="0.35">
      <c r="A27" s="157"/>
      <c r="B27" s="99" t="s">
        <v>25</v>
      </c>
      <c r="C27" s="140"/>
      <c r="D27" s="140"/>
      <c r="E27" s="140"/>
      <c r="F27" s="140"/>
      <c r="G27" s="141"/>
      <c r="K27" s="159"/>
    </row>
    <row r="28" spans="1:11" s="103" customFormat="1" ht="60" customHeight="1" x14ac:dyDescent="0.25">
      <c r="A28" s="102"/>
      <c r="B28" s="270" t="s">
        <v>119</v>
      </c>
      <c r="C28" s="301"/>
      <c r="D28" s="301"/>
      <c r="E28" s="301"/>
      <c r="F28" s="301"/>
      <c r="G28" s="363"/>
      <c r="K28" s="104"/>
    </row>
    <row r="29" spans="1:11" ht="8.1" customHeight="1" thickBot="1" x14ac:dyDescent="0.3">
      <c r="A29" s="105"/>
      <c r="B29" s="303"/>
      <c r="C29" s="304"/>
      <c r="D29" s="304"/>
      <c r="E29" s="304"/>
      <c r="F29" s="304"/>
      <c r="G29" s="305"/>
    </row>
    <row r="30" spans="1:11" s="109" customFormat="1" ht="15" customHeight="1" x14ac:dyDescent="0.25">
      <c r="A30" s="95"/>
      <c r="B30" s="134" t="s">
        <v>76</v>
      </c>
      <c r="C30" s="138" t="s">
        <v>68</v>
      </c>
      <c r="D30" s="136" t="s">
        <v>69</v>
      </c>
      <c r="E30" s="135" t="s">
        <v>70</v>
      </c>
      <c r="F30" s="136" t="s">
        <v>71</v>
      </c>
      <c r="G30" s="137" t="s">
        <v>72</v>
      </c>
      <c r="K30" s="110"/>
    </row>
    <row r="31" spans="1:11" ht="15" customHeight="1" x14ac:dyDescent="0.3">
      <c r="A31" s="95"/>
      <c r="B31" s="214" t="s">
        <v>18</v>
      </c>
      <c r="C31" s="208"/>
      <c r="D31" s="208"/>
      <c r="E31" s="208"/>
      <c r="F31" s="208"/>
      <c r="G31" s="209"/>
    </row>
    <row r="32" spans="1:11" ht="18" customHeight="1" x14ac:dyDescent="0.25">
      <c r="A32" s="95"/>
      <c r="B32" s="111" t="s">
        <v>35</v>
      </c>
      <c r="C32" s="194">
        <v>1099</v>
      </c>
      <c r="D32" s="194">
        <v>0</v>
      </c>
      <c r="E32" s="194">
        <v>0</v>
      </c>
      <c r="F32" s="195">
        <v>0</v>
      </c>
      <c r="G32" s="196">
        <v>0</v>
      </c>
    </row>
    <row r="33" spans="1:11" ht="18" customHeight="1" x14ac:dyDescent="0.25">
      <c r="A33" s="95"/>
      <c r="B33" s="112" t="s">
        <v>36</v>
      </c>
      <c r="C33" s="197"/>
      <c r="D33" s="188"/>
      <c r="E33" s="197"/>
      <c r="F33" s="188"/>
      <c r="G33" s="216"/>
    </row>
    <row r="34" spans="1:11" s="158" customFormat="1" ht="20.100000000000001" customHeight="1" thickBot="1" x14ac:dyDescent="0.35">
      <c r="A34" s="157"/>
      <c r="B34" s="99" t="s">
        <v>25</v>
      </c>
      <c r="C34" s="140"/>
      <c r="D34" s="140"/>
      <c r="E34" s="140"/>
      <c r="F34" s="140"/>
      <c r="G34" s="141"/>
      <c r="K34" s="159"/>
    </row>
    <row r="35" spans="1:11" s="103" customFormat="1" ht="79.5" customHeight="1" x14ac:dyDescent="0.25">
      <c r="A35" s="102"/>
      <c r="B35" s="321" t="s">
        <v>120</v>
      </c>
      <c r="C35" s="322"/>
      <c r="D35" s="322"/>
      <c r="E35" s="322"/>
      <c r="F35" s="322"/>
      <c r="G35" s="323"/>
      <c r="K35" s="104"/>
    </row>
    <row r="36" spans="1:11" ht="5.0999999999999996" customHeight="1" thickBot="1" x14ac:dyDescent="0.3">
      <c r="A36" s="105"/>
      <c r="B36" s="324"/>
      <c r="C36" s="325"/>
      <c r="D36" s="325"/>
      <c r="E36" s="325"/>
      <c r="F36" s="325"/>
      <c r="G36" s="326"/>
    </row>
    <row r="37" spans="1:11" s="109" customFormat="1" ht="15" customHeight="1" x14ac:dyDescent="0.25">
      <c r="A37" s="95"/>
      <c r="B37" s="134" t="s">
        <v>76</v>
      </c>
      <c r="C37" s="138" t="s">
        <v>68</v>
      </c>
      <c r="D37" s="136" t="s">
        <v>69</v>
      </c>
      <c r="E37" s="135" t="s">
        <v>70</v>
      </c>
      <c r="F37" s="136" t="s">
        <v>71</v>
      </c>
      <c r="G37" s="137" t="s">
        <v>72</v>
      </c>
      <c r="K37" s="110"/>
    </row>
    <row r="38" spans="1:11" ht="15" customHeight="1" x14ac:dyDescent="0.3">
      <c r="A38" s="95"/>
      <c r="B38" s="214" t="s">
        <v>19</v>
      </c>
      <c r="C38" s="208"/>
      <c r="D38" s="208"/>
      <c r="E38" s="208"/>
      <c r="F38" s="208"/>
      <c r="G38" s="209"/>
    </row>
    <row r="39" spans="1:11" ht="20.100000000000001" customHeight="1" x14ac:dyDescent="0.25">
      <c r="A39" s="95"/>
      <c r="B39" s="111" t="s">
        <v>35</v>
      </c>
      <c r="C39" s="194"/>
      <c r="D39" s="194"/>
      <c r="E39" s="194"/>
      <c r="F39" s="195"/>
      <c r="G39" s="196"/>
    </row>
    <row r="40" spans="1:11" ht="18" customHeight="1" x14ac:dyDescent="0.25">
      <c r="A40" s="95"/>
      <c r="B40" s="112" t="s">
        <v>36</v>
      </c>
      <c r="C40" s="238">
        <v>80000</v>
      </c>
      <c r="D40" s="238">
        <v>80000</v>
      </c>
      <c r="E40" s="238">
        <v>80000</v>
      </c>
      <c r="F40" s="238">
        <v>80000</v>
      </c>
      <c r="G40" s="238">
        <v>80000</v>
      </c>
    </row>
    <row r="41" spans="1:11" s="158" customFormat="1" ht="20.100000000000001" customHeight="1" thickBot="1" x14ac:dyDescent="0.35">
      <c r="A41" s="157"/>
      <c r="B41" s="99" t="s">
        <v>25</v>
      </c>
      <c r="C41" s="140"/>
      <c r="D41" s="140"/>
      <c r="E41" s="140"/>
      <c r="F41" s="140"/>
      <c r="G41" s="141"/>
      <c r="K41" s="159"/>
    </row>
    <row r="42" spans="1:11" s="103" customFormat="1" ht="51.75" customHeight="1" x14ac:dyDescent="0.25">
      <c r="A42" s="102"/>
      <c r="B42" s="270" t="s">
        <v>105</v>
      </c>
      <c r="C42" s="271"/>
      <c r="D42" s="271"/>
      <c r="E42" s="271"/>
      <c r="F42" s="271"/>
      <c r="G42" s="272"/>
      <c r="K42" s="104"/>
    </row>
    <row r="43" spans="1:11" ht="8.1" customHeight="1" thickBot="1" x14ac:dyDescent="0.3">
      <c r="A43" s="105"/>
      <c r="B43" s="289"/>
      <c r="C43" s="290"/>
      <c r="D43" s="290"/>
      <c r="E43" s="290"/>
      <c r="F43" s="290"/>
      <c r="G43" s="291"/>
    </row>
    <row r="44" spans="1:11" s="109" customFormat="1" ht="15" customHeight="1" x14ac:dyDescent="0.25">
      <c r="A44" s="95"/>
      <c r="B44" s="134" t="s">
        <v>76</v>
      </c>
      <c r="C44" s="139" t="s">
        <v>68</v>
      </c>
      <c r="D44" s="136" t="s">
        <v>69</v>
      </c>
      <c r="E44" s="135" t="s">
        <v>70</v>
      </c>
      <c r="F44" s="136" t="s">
        <v>71</v>
      </c>
      <c r="G44" s="137" t="s">
        <v>72</v>
      </c>
      <c r="K44" s="110"/>
    </row>
    <row r="45" spans="1:11" ht="15" customHeight="1" thickBot="1" x14ac:dyDescent="0.35">
      <c r="A45" s="95"/>
      <c r="B45" s="215" t="s">
        <v>20</v>
      </c>
      <c r="C45" s="208"/>
      <c r="D45" s="208"/>
      <c r="E45" s="208"/>
      <c r="F45" s="208"/>
      <c r="G45" s="209"/>
    </row>
    <row r="46" spans="1:11" ht="18" customHeight="1" thickBot="1" x14ac:dyDescent="0.3">
      <c r="A46" s="95"/>
      <c r="B46" s="111" t="s">
        <v>35</v>
      </c>
      <c r="C46" s="238">
        <f>150*5</f>
        <v>750</v>
      </c>
      <c r="D46" s="265">
        <f>(150*10)*1.024</f>
        <v>1536</v>
      </c>
      <c r="E46" s="265">
        <f t="shared" ref="E46:G47" si="1">D46*1.024</f>
        <v>1572.864</v>
      </c>
      <c r="F46" s="265">
        <f t="shared" si="1"/>
        <v>1610.612736</v>
      </c>
      <c r="G46" s="265">
        <f t="shared" si="1"/>
        <v>1649.267441664</v>
      </c>
    </row>
    <row r="47" spans="1:11" ht="18" customHeight="1" thickBot="1" x14ac:dyDescent="0.3">
      <c r="A47" s="95"/>
      <c r="B47" s="112" t="s">
        <v>36</v>
      </c>
      <c r="C47" s="238">
        <f>(150*30)</f>
        <v>4500</v>
      </c>
      <c r="D47" s="265">
        <f>(150*30)*1.024</f>
        <v>4608</v>
      </c>
      <c r="E47" s="265">
        <f t="shared" si="1"/>
        <v>4718.5920000000006</v>
      </c>
      <c r="F47" s="265">
        <f t="shared" si="1"/>
        <v>4831.838208000001</v>
      </c>
      <c r="G47" s="265">
        <f t="shared" si="1"/>
        <v>4947.8023249920016</v>
      </c>
    </row>
    <row r="48" spans="1:11" s="158" customFormat="1" ht="20.100000000000001" customHeight="1" x14ac:dyDescent="0.3">
      <c r="A48" s="157"/>
      <c r="B48" s="99" t="s">
        <v>25</v>
      </c>
      <c r="C48" s="140"/>
      <c r="D48" s="140"/>
      <c r="E48" s="140"/>
      <c r="F48" s="140"/>
      <c r="G48" s="141"/>
      <c r="K48" s="159"/>
    </row>
    <row r="49" spans="1:11" s="103" customFormat="1" ht="51" customHeight="1" x14ac:dyDescent="0.25">
      <c r="A49" s="102"/>
      <c r="B49" s="360" t="s">
        <v>125</v>
      </c>
      <c r="C49" s="361"/>
      <c r="D49" s="361"/>
      <c r="E49" s="361"/>
      <c r="F49" s="361"/>
      <c r="G49" s="362"/>
      <c r="K49" s="104"/>
    </row>
    <row r="50" spans="1:11" ht="7.5" customHeight="1" x14ac:dyDescent="0.25">
      <c r="A50" s="105"/>
      <c r="B50" s="106"/>
      <c r="C50" s="115"/>
      <c r="D50" s="115"/>
      <c r="E50" s="115"/>
      <c r="F50" s="115"/>
      <c r="G50" s="116"/>
    </row>
    <row r="51" spans="1:11" s="109" customFormat="1" ht="105.75" customHeight="1" x14ac:dyDescent="0.25">
      <c r="A51" s="95"/>
      <c r="B51" s="134" t="s">
        <v>76</v>
      </c>
      <c r="C51" s="138" t="s">
        <v>68</v>
      </c>
      <c r="D51" s="136" t="s">
        <v>69</v>
      </c>
      <c r="E51" s="135" t="s">
        <v>70</v>
      </c>
      <c r="F51" s="136" t="s">
        <v>71</v>
      </c>
      <c r="G51" s="137" t="s">
        <v>72</v>
      </c>
      <c r="K51" s="110"/>
    </row>
    <row r="52" spans="1:11" ht="105.75" customHeight="1" x14ac:dyDescent="0.3">
      <c r="A52" s="95"/>
      <c r="B52" s="214" t="s">
        <v>21</v>
      </c>
      <c r="C52" s="208"/>
      <c r="D52" s="208"/>
      <c r="E52" s="208"/>
      <c r="F52" s="208"/>
      <c r="G52" s="209"/>
    </row>
    <row r="53" spans="1:11" ht="20.100000000000001" customHeight="1" x14ac:dyDescent="0.25">
      <c r="A53" s="95"/>
      <c r="B53" s="111" t="s">
        <v>35</v>
      </c>
      <c r="C53" s="266">
        <f>1250*5</f>
        <v>6250</v>
      </c>
      <c r="D53" s="266">
        <f>1250*5</f>
        <v>6250</v>
      </c>
      <c r="E53" s="266">
        <f>1250*10</f>
        <v>12500</v>
      </c>
      <c r="F53" s="266">
        <f>1250*10</f>
        <v>12500</v>
      </c>
      <c r="G53" s="266">
        <f>1250*15</f>
        <v>18750</v>
      </c>
    </row>
    <row r="54" spans="1:11" ht="18" customHeight="1" x14ac:dyDescent="0.25">
      <c r="A54" s="95"/>
      <c r="B54" s="112" t="s">
        <v>36</v>
      </c>
      <c r="C54" s="266">
        <f>1250*30</f>
        <v>37500</v>
      </c>
      <c r="D54" s="266">
        <f>1250*30</f>
        <v>37500</v>
      </c>
      <c r="E54" s="266">
        <f>1250*30</f>
        <v>37500</v>
      </c>
      <c r="F54" s="266">
        <f>1250*30</f>
        <v>37500</v>
      </c>
      <c r="G54" s="266">
        <f>1250*30</f>
        <v>37500</v>
      </c>
    </row>
    <row r="55" spans="1:11" s="158" customFormat="1" ht="20.100000000000001" customHeight="1" thickBot="1" x14ac:dyDescent="0.35">
      <c r="A55" s="157"/>
      <c r="B55" s="99" t="s">
        <v>25</v>
      </c>
      <c r="C55" s="140"/>
      <c r="D55" s="140"/>
      <c r="E55" s="140"/>
      <c r="F55" s="140"/>
      <c r="G55" s="141"/>
      <c r="K55" s="159"/>
    </row>
    <row r="56" spans="1:11" s="103" customFormat="1" ht="33" customHeight="1" x14ac:dyDescent="0.25">
      <c r="A56" s="102"/>
      <c r="B56" s="270" t="s">
        <v>122</v>
      </c>
      <c r="C56" s="271"/>
      <c r="D56" s="271"/>
      <c r="E56" s="271"/>
      <c r="F56" s="271"/>
      <c r="G56" s="272"/>
      <c r="K56" s="104"/>
    </row>
    <row r="57" spans="1:11" ht="7.5" customHeight="1" x14ac:dyDescent="0.25">
      <c r="A57" s="105"/>
      <c r="B57" s="273"/>
      <c r="C57" s="274"/>
      <c r="D57" s="274"/>
      <c r="E57" s="274"/>
      <c r="F57" s="274"/>
      <c r="G57" s="275"/>
    </row>
    <row r="58" spans="1:11" s="109" customFormat="1" ht="15" customHeight="1" thickBot="1" x14ac:dyDescent="0.3">
      <c r="A58" s="95"/>
      <c r="B58" s="276"/>
      <c r="C58" s="277"/>
      <c r="D58" s="277"/>
      <c r="E58" s="277"/>
      <c r="F58" s="277"/>
      <c r="G58" s="278"/>
      <c r="K58" s="110"/>
    </row>
    <row r="59" spans="1:11" ht="15" customHeight="1" x14ac:dyDescent="0.3">
      <c r="A59" s="95"/>
      <c r="B59" s="215" t="s">
        <v>22</v>
      </c>
      <c r="C59" s="208"/>
      <c r="D59" s="208"/>
      <c r="E59" s="208"/>
      <c r="F59" s="208"/>
      <c r="G59" s="209"/>
    </row>
    <row r="60" spans="1:11" ht="18" customHeight="1" x14ac:dyDescent="0.25">
      <c r="A60" s="95"/>
      <c r="B60" s="111" t="s">
        <v>35</v>
      </c>
      <c r="C60" s="194"/>
      <c r="D60" s="194"/>
      <c r="E60" s="194"/>
      <c r="F60" s="195"/>
      <c r="G60" s="196"/>
    </row>
    <row r="61" spans="1:11" ht="18" customHeight="1" x14ac:dyDescent="0.25">
      <c r="A61" s="95"/>
      <c r="B61" s="112" t="s">
        <v>36</v>
      </c>
      <c r="C61" s="197"/>
      <c r="D61" s="188"/>
      <c r="E61" s="197"/>
      <c r="F61" s="188"/>
      <c r="G61" s="216"/>
    </row>
    <row r="62" spans="1:11" s="158" customFormat="1" ht="20.100000000000001" customHeight="1" x14ac:dyDescent="0.3">
      <c r="A62" s="157"/>
      <c r="B62" s="99" t="s">
        <v>25</v>
      </c>
      <c r="C62" s="140"/>
      <c r="D62" s="140"/>
      <c r="E62" s="140"/>
      <c r="F62" s="140"/>
      <c r="G62" s="141"/>
      <c r="K62" s="159"/>
    </row>
    <row r="63" spans="1:11" s="103" customFormat="1" ht="45" customHeight="1" x14ac:dyDescent="0.25">
      <c r="A63" s="102"/>
      <c r="B63" s="350" t="s">
        <v>108</v>
      </c>
      <c r="C63" s="351"/>
      <c r="D63" s="351"/>
      <c r="E63" s="351"/>
      <c r="F63" s="351"/>
      <c r="G63" s="352"/>
      <c r="K63" s="104"/>
    </row>
    <row r="64" spans="1:11" ht="8.1" customHeight="1" x14ac:dyDescent="0.25">
      <c r="A64" s="105"/>
      <c r="B64" s="106"/>
      <c r="C64" s="115"/>
      <c r="D64" s="115"/>
      <c r="E64" s="115"/>
      <c r="F64" s="115"/>
      <c r="G64" s="116"/>
    </row>
    <row r="65" spans="1:11" s="109" customFormat="1" ht="15" customHeight="1" x14ac:dyDescent="0.25">
      <c r="A65" s="95"/>
      <c r="B65" s="134" t="s">
        <v>76</v>
      </c>
      <c r="C65" s="138" t="s">
        <v>68</v>
      </c>
      <c r="D65" s="136" t="s">
        <v>69</v>
      </c>
      <c r="E65" s="135" t="s">
        <v>70</v>
      </c>
      <c r="F65" s="136" t="s">
        <v>71</v>
      </c>
      <c r="G65" s="137" t="s">
        <v>72</v>
      </c>
      <c r="K65" s="110"/>
    </row>
    <row r="66" spans="1:11" ht="15" customHeight="1" x14ac:dyDescent="0.3">
      <c r="A66" s="95"/>
      <c r="B66" s="214" t="s">
        <v>23</v>
      </c>
      <c r="C66" s="208"/>
      <c r="D66" s="208"/>
      <c r="E66" s="208"/>
      <c r="F66" s="208"/>
      <c r="G66" s="209"/>
    </row>
    <row r="67" spans="1:11" ht="20.100000000000001" customHeight="1" x14ac:dyDescent="0.25">
      <c r="A67" s="95"/>
      <c r="B67" s="111" t="s">
        <v>35</v>
      </c>
      <c r="C67" s="194"/>
      <c r="D67" s="194"/>
      <c r="E67" s="194"/>
      <c r="F67" s="195"/>
      <c r="G67" s="196"/>
    </row>
    <row r="68" spans="1:11" ht="18" customHeight="1" x14ac:dyDescent="0.25">
      <c r="A68" s="95"/>
      <c r="B68" s="112" t="s">
        <v>36</v>
      </c>
      <c r="C68" s="197"/>
      <c r="D68" s="188"/>
      <c r="E68" s="197"/>
      <c r="F68" s="188"/>
      <c r="G68" s="216"/>
    </row>
    <row r="69" spans="1:11" s="158" customFormat="1" ht="20.100000000000001" customHeight="1" x14ac:dyDescent="0.3">
      <c r="A69" s="157"/>
      <c r="B69" s="99" t="s">
        <v>25</v>
      </c>
      <c r="C69" s="140"/>
      <c r="D69" s="140"/>
      <c r="E69" s="140"/>
      <c r="F69" s="140"/>
      <c r="G69" s="141"/>
      <c r="K69" s="159"/>
    </row>
    <row r="70" spans="1:11" s="103" customFormat="1" ht="34.5" customHeight="1" x14ac:dyDescent="0.25">
      <c r="A70" s="102"/>
      <c r="B70" s="353" t="s">
        <v>109</v>
      </c>
      <c r="C70" s="354"/>
      <c r="D70" s="354"/>
      <c r="E70" s="354"/>
      <c r="F70" s="354"/>
      <c r="G70" s="355"/>
      <c r="K70" s="104"/>
    </row>
    <row r="71" spans="1:11" ht="8.1" customHeight="1" x14ac:dyDescent="0.25">
      <c r="A71" s="105"/>
      <c r="B71" s="106"/>
      <c r="C71" s="115"/>
      <c r="D71" s="115"/>
      <c r="E71" s="115"/>
      <c r="F71" s="115"/>
      <c r="G71" s="116"/>
    </row>
    <row r="72" spans="1:11" s="109" customFormat="1" ht="15" customHeight="1" x14ac:dyDescent="0.25">
      <c r="A72" s="95"/>
      <c r="B72" s="134" t="s">
        <v>76</v>
      </c>
      <c r="C72" s="138" t="s">
        <v>68</v>
      </c>
      <c r="D72" s="136" t="s">
        <v>69</v>
      </c>
      <c r="E72" s="135" t="s">
        <v>70</v>
      </c>
      <c r="F72" s="136" t="s">
        <v>71</v>
      </c>
      <c r="G72" s="137" t="s">
        <v>72</v>
      </c>
      <c r="K72" s="110"/>
    </row>
    <row r="73" spans="1:11" ht="15" customHeight="1" x14ac:dyDescent="0.3">
      <c r="A73" s="95"/>
      <c r="B73" s="214" t="s">
        <v>94</v>
      </c>
      <c r="C73" s="208"/>
      <c r="D73" s="208"/>
      <c r="E73" s="208"/>
      <c r="F73" s="208"/>
      <c r="G73" s="209"/>
    </row>
    <row r="74" spans="1:11" ht="20.100000000000001" customHeight="1" x14ac:dyDescent="0.25">
      <c r="A74" s="95"/>
      <c r="B74" s="111" t="s">
        <v>35</v>
      </c>
      <c r="C74" s="194"/>
      <c r="D74" s="194"/>
      <c r="E74" s="194"/>
      <c r="F74" s="195"/>
      <c r="G74" s="196"/>
    </row>
    <row r="75" spans="1:11" ht="18" customHeight="1" x14ac:dyDescent="0.25">
      <c r="A75" s="95"/>
      <c r="B75" s="112" t="s">
        <v>36</v>
      </c>
      <c r="C75" s="197"/>
      <c r="D75" s="188"/>
      <c r="E75" s="197"/>
      <c r="F75" s="188"/>
      <c r="G75" s="216"/>
    </row>
    <row r="76" spans="1:11" s="158" customFormat="1" ht="20.100000000000001" customHeight="1" x14ac:dyDescent="0.3">
      <c r="A76" s="157"/>
      <c r="B76" s="99" t="s">
        <v>25</v>
      </c>
      <c r="C76" s="160"/>
      <c r="D76" s="160"/>
      <c r="E76" s="160"/>
      <c r="F76" s="160"/>
      <c r="G76" s="161"/>
      <c r="K76" s="159"/>
    </row>
    <row r="77" spans="1:11" s="103" customFormat="1" ht="30" customHeight="1" x14ac:dyDescent="0.25">
      <c r="A77" s="102"/>
      <c r="B77" s="353" t="s">
        <v>110</v>
      </c>
      <c r="C77" s="354"/>
      <c r="D77" s="354"/>
      <c r="E77" s="354"/>
      <c r="F77" s="354"/>
      <c r="G77" s="355"/>
      <c r="K77" s="104"/>
    </row>
    <row r="78" spans="1:11" ht="8.1" customHeight="1" x14ac:dyDescent="0.25">
      <c r="A78" s="105"/>
      <c r="B78" s="106"/>
      <c r="C78" s="115"/>
      <c r="D78" s="115"/>
      <c r="E78" s="115"/>
      <c r="F78" s="115"/>
      <c r="G78" s="116"/>
    </row>
    <row r="79" spans="1:11" s="109" customFormat="1" ht="15" customHeight="1" x14ac:dyDescent="0.25">
      <c r="A79" s="95"/>
      <c r="B79" s="134" t="s">
        <v>76</v>
      </c>
      <c r="C79" s="138" t="s">
        <v>68</v>
      </c>
      <c r="D79" s="136" t="s">
        <v>69</v>
      </c>
      <c r="E79" s="135" t="s">
        <v>70</v>
      </c>
      <c r="F79" s="136" t="s">
        <v>71</v>
      </c>
      <c r="G79" s="137" t="s">
        <v>72</v>
      </c>
      <c r="K79" s="110"/>
    </row>
    <row r="80" spans="1:11" ht="20.25" customHeight="1" x14ac:dyDescent="0.3">
      <c r="A80" s="95"/>
      <c r="B80" s="214" t="s">
        <v>95</v>
      </c>
      <c r="C80" s="356"/>
      <c r="D80" s="357"/>
      <c r="E80" s="357"/>
      <c r="F80" s="357"/>
      <c r="G80" s="358"/>
    </row>
    <row r="81" spans="1:11" ht="20.100000000000001" customHeight="1" x14ac:dyDescent="0.25">
      <c r="A81" s="95"/>
      <c r="B81" s="111" t="s">
        <v>35</v>
      </c>
      <c r="C81" s="194"/>
      <c r="D81" s="194"/>
      <c r="E81" s="194"/>
      <c r="F81" s="195"/>
      <c r="G81" s="196"/>
    </row>
    <row r="82" spans="1:11" ht="18" customHeight="1" x14ac:dyDescent="0.25">
      <c r="A82" s="95"/>
      <c r="B82" s="112" t="s">
        <v>36</v>
      </c>
      <c r="C82" s="197"/>
      <c r="D82" s="188"/>
      <c r="E82" s="197"/>
      <c r="F82" s="188"/>
      <c r="G82" s="216"/>
    </row>
    <row r="83" spans="1:11" s="158" customFormat="1" ht="20.100000000000001" customHeight="1" x14ac:dyDescent="0.3">
      <c r="A83" s="157"/>
      <c r="B83" s="99" t="s">
        <v>25</v>
      </c>
      <c r="C83" s="160"/>
      <c r="D83" s="160"/>
      <c r="E83" s="160"/>
      <c r="F83" s="160"/>
      <c r="G83" s="161"/>
      <c r="K83" s="159"/>
    </row>
    <row r="84" spans="1:11" s="103" customFormat="1" ht="34.5" customHeight="1" x14ac:dyDescent="0.25">
      <c r="A84" s="102"/>
      <c r="B84" s="353" t="s">
        <v>111</v>
      </c>
      <c r="C84" s="354"/>
      <c r="D84" s="354"/>
      <c r="E84" s="354"/>
      <c r="F84" s="354"/>
      <c r="G84" s="355"/>
      <c r="K84" s="104"/>
    </row>
    <row r="85" spans="1:11" ht="8.1" customHeight="1" x14ac:dyDescent="0.25">
      <c r="A85" s="105"/>
      <c r="B85" s="106"/>
      <c r="C85" s="107"/>
      <c r="D85" s="107"/>
      <c r="E85" s="107"/>
      <c r="F85" s="107"/>
      <c r="G85" s="108"/>
    </row>
    <row r="86" spans="1:11" s="109" customFormat="1" ht="15" customHeight="1" x14ac:dyDescent="0.25">
      <c r="A86" s="95"/>
      <c r="B86" s="134" t="s">
        <v>76</v>
      </c>
      <c r="C86" s="139" t="s">
        <v>68</v>
      </c>
      <c r="D86" s="136" t="s">
        <v>69</v>
      </c>
      <c r="E86" s="135" t="s">
        <v>70</v>
      </c>
      <c r="F86" s="136" t="s">
        <v>71</v>
      </c>
      <c r="G86" s="137" t="s">
        <v>72</v>
      </c>
      <c r="K86" s="110"/>
    </row>
    <row r="87" spans="1:11" ht="15" customHeight="1" x14ac:dyDescent="0.3">
      <c r="A87" s="95"/>
      <c r="B87" s="215" t="s">
        <v>24</v>
      </c>
      <c r="C87" s="208"/>
      <c r="D87" s="208"/>
      <c r="E87" s="208"/>
      <c r="F87" s="208"/>
      <c r="G87" s="209"/>
    </row>
    <row r="88" spans="1:11" ht="18" customHeight="1" x14ac:dyDescent="0.25">
      <c r="A88" s="95"/>
      <c r="B88" s="111" t="s">
        <v>35</v>
      </c>
      <c r="C88" s="238">
        <f>(2500*5)*0.7</f>
        <v>8750</v>
      </c>
      <c r="D88" s="263">
        <f>((2500*5)*0.7)*1.024</f>
        <v>8960</v>
      </c>
      <c r="E88" s="263">
        <f t="shared" ref="E88:G89" si="2">D88*1.024</f>
        <v>9175.0400000000009</v>
      </c>
      <c r="F88" s="263">
        <f t="shared" si="2"/>
        <v>9395.240960000001</v>
      </c>
      <c r="G88" s="263">
        <f t="shared" si="2"/>
        <v>9620.7267430400007</v>
      </c>
    </row>
    <row r="89" spans="1:11" ht="18" customHeight="1" x14ac:dyDescent="0.25">
      <c r="A89" s="95"/>
      <c r="B89" s="112" t="s">
        <v>36</v>
      </c>
      <c r="C89" s="238">
        <f>(2500*30)*0.7</f>
        <v>52500</v>
      </c>
      <c r="D89" s="263">
        <f>((2500*30)*0.7)*1.024</f>
        <v>53760</v>
      </c>
      <c r="E89" s="263">
        <f t="shared" si="2"/>
        <v>55050.239999999998</v>
      </c>
      <c r="F89" s="263">
        <f t="shared" si="2"/>
        <v>56371.445760000002</v>
      </c>
      <c r="G89" s="263">
        <f t="shared" si="2"/>
        <v>57724.36045824</v>
      </c>
    </row>
    <row r="90" spans="1:11" s="158" customFormat="1" ht="20.100000000000001" customHeight="1" thickBot="1" x14ac:dyDescent="0.35">
      <c r="A90" s="157"/>
      <c r="B90" s="99" t="s">
        <v>25</v>
      </c>
      <c r="C90" s="140"/>
      <c r="D90" s="140"/>
      <c r="E90" s="140"/>
      <c r="F90" s="140"/>
      <c r="G90" s="141"/>
      <c r="K90" s="159"/>
    </row>
    <row r="91" spans="1:11" s="103" customFormat="1" ht="87.75" customHeight="1" x14ac:dyDescent="0.25">
      <c r="A91" s="102"/>
      <c r="B91" s="321" t="s">
        <v>123</v>
      </c>
      <c r="C91" s="322"/>
      <c r="D91" s="322"/>
      <c r="E91" s="322"/>
      <c r="F91" s="322"/>
      <c r="G91" s="323"/>
      <c r="K91" s="104"/>
    </row>
    <row r="92" spans="1:11" s="103" customFormat="1" ht="21" hidden="1" customHeight="1" thickBot="1" x14ac:dyDescent="0.3">
      <c r="A92" s="180"/>
      <c r="B92" s="324"/>
      <c r="C92" s="325"/>
      <c r="D92" s="325"/>
      <c r="E92" s="325"/>
      <c r="F92" s="325"/>
      <c r="G92" s="326"/>
      <c r="K92" s="104"/>
    </row>
    <row r="93" spans="1:11" s="103" customFormat="1" ht="26.25" customHeight="1" x14ac:dyDescent="0.25">
      <c r="A93" s="180"/>
      <c r="B93" s="185" t="s">
        <v>35</v>
      </c>
      <c r="C93" s="240">
        <f t="shared" ref="C93:G94" si="3">SUM(C6,C9,C12,C15,C18,C25,C32,C39,C46,C53,C60,C67,C74,C81,C88)</f>
        <v>31124</v>
      </c>
      <c r="D93" s="240">
        <f t="shared" si="3"/>
        <v>31123.599999999999</v>
      </c>
      <c r="E93" s="240">
        <f t="shared" si="3"/>
        <v>47730.566400000003</v>
      </c>
      <c r="F93" s="240">
        <f t="shared" si="3"/>
        <v>48096.099993600008</v>
      </c>
      <c r="G93" s="240">
        <f t="shared" si="3"/>
        <v>54720.406393446399</v>
      </c>
    </row>
    <row r="94" spans="1:11" s="103" customFormat="1" ht="20.25" customHeight="1" x14ac:dyDescent="0.25">
      <c r="A94" s="180"/>
      <c r="B94" s="185" t="s">
        <v>36</v>
      </c>
      <c r="C94" s="240">
        <f t="shared" si="3"/>
        <v>471857</v>
      </c>
      <c r="D94" s="240">
        <f t="shared" si="3"/>
        <v>473840.6</v>
      </c>
      <c r="E94" s="240">
        <f t="shared" si="3"/>
        <v>475871.8064</v>
      </c>
      <c r="F94" s="240">
        <f t="shared" si="3"/>
        <v>477951.76175359997</v>
      </c>
      <c r="G94" s="240">
        <f t="shared" si="3"/>
        <v>480081.63603568648</v>
      </c>
      <c r="K94" s="104"/>
    </row>
    <row r="95" spans="1:11" ht="8.1" customHeight="1" x14ac:dyDescent="0.25">
      <c r="A95" s="105"/>
      <c r="B95" s="106"/>
      <c r="C95" s="115"/>
      <c r="D95" s="115"/>
      <c r="E95" s="115"/>
      <c r="F95" s="115"/>
      <c r="G95" s="116"/>
    </row>
    <row r="96" spans="1:11" ht="15.75" customHeight="1" x14ac:dyDescent="0.25">
      <c r="A96" s="346" t="s">
        <v>73</v>
      </c>
      <c r="B96" s="347" t="s">
        <v>74</v>
      </c>
      <c r="C96" s="224" t="s">
        <v>68</v>
      </c>
      <c r="D96" s="224" t="s">
        <v>69</v>
      </c>
      <c r="E96" s="224" t="s">
        <v>70</v>
      </c>
      <c r="F96" s="224" t="s">
        <v>71</v>
      </c>
      <c r="G96" s="224" t="s">
        <v>72</v>
      </c>
    </row>
    <row r="97" spans="1:13" s="92" customFormat="1" ht="30" customHeight="1" x14ac:dyDescent="0.3">
      <c r="A97" s="346"/>
      <c r="B97" s="347"/>
      <c r="C97" s="239">
        <f>SUM(C6,C7,C9, C10,C12,C13,C15,C16,C18,C19,C25,C26,C32,C33,C39,C40,C46,C47,C53,C54,C60,C61,C67,C68,C74,C75,C81,C82,C88,C89)</f>
        <v>502981</v>
      </c>
      <c r="D97" s="239">
        <f>SUM(D6,D7,D9, D10,D12,D13,D15,D16,D18,D19,D25,D26,D32,D33,D39,D40,D46,D47,D53,D54,D60,D61,D67,D68,D74,D75,D81,D82,D88,D89)</f>
        <v>504964.2</v>
      </c>
      <c r="E97" s="239">
        <f>SUM(E6,E7,E9, E10,E12,E13,E15,E16,E18,E19,E25,E26,E32,E33,E39,E40,E46,E47,E53,E54,E60,E61,E67,E68,E74,E75,E81,E82,E88,E89)</f>
        <v>523602.37279999995</v>
      </c>
      <c r="F97" s="239">
        <f>SUM(F6,F7,F9, F10,F12,F13,F15,F16,F18,F19,F25,F26,F32,F33,F39,F40,F46,F47,F53,F54,F60,F61,F67,F68,F74,F75,F81,F82,F88,F89)</f>
        <v>526047.86174720002</v>
      </c>
      <c r="G97" s="239">
        <f>SUM(G6,G7,G9, G10,G12,G13,G15,G16,G18,G19,G25,G26,G32,G33,G39,G40,G46,G47,G53,G54,G60,G61,G67,G68,G74,G75,G81,G82,G88,G89)</f>
        <v>534802.04242913285</v>
      </c>
      <c r="I97" s="230"/>
      <c r="J97" s="227"/>
      <c r="K97" s="228"/>
      <c r="L97" s="228"/>
      <c r="M97" s="228"/>
    </row>
    <row r="98" spans="1:13" s="92" customFormat="1" ht="17.399999999999999" x14ac:dyDescent="0.25">
      <c r="A98" s="117"/>
      <c r="B98" s="118"/>
      <c r="C98" s="119"/>
      <c r="D98" s="119"/>
      <c r="E98" s="119"/>
      <c r="F98" s="119"/>
      <c r="G98" s="119"/>
    </row>
    <row r="99" spans="1:13" s="92" customFormat="1" ht="16.2" thickBot="1" x14ac:dyDescent="0.3">
      <c r="A99" s="122"/>
      <c r="B99" s="120"/>
      <c r="C99" s="121"/>
      <c r="D99" s="121"/>
      <c r="E99" s="121"/>
      <c r="F99" s="121"/>
      <c r="G99" s="121"/>
    </row>
    <row r="100" spans="1:13" s="92" customFormat="1" x14ac:dyDescent="0.25">
      <c r="A100" s="123"/>
      <c r="B100" s="120"/>
      <c r="C100" s="121"/>
      <c r="D100" s="121"/>
      <c r="E100" s="121"/>
      <c r="F100" s="121"/>
      <c r="G100" s="121"/>
    </row>
    <row r="101" spans="1:13" s="92" customFormat="1" x14ac:dyDescent="0.25">
      <c r="A101" s="123"/>
      <c r="B101" s="120"/>
      <c r="C101" s="121"/>
      <c r="D101" s="121"/>
      <c r="E101" s="121"/>
      <c r="F101" s="121"/>
      <c r="G101" s="121"/>
    </row>
    <row r="102" spans="1:13" s="92" customFormat="1" x14ac:dyDescent="0.3">
      <c r="A102" s="231"/>
      <c r="B102" s="225">
        <f>SUM(C97:G97)</f>
        <v>2592397.4769763327</v>
      </c>
      <c r="C102" s="232" t="s">
        <v>99</v>
      </c>
      <c r="D102" s="233"/>
      <c r="E102" s="233"/>
      <c r="F102" s="234"/>
      <c r="G102" s="234"/>
    </row>
    <row r="103" spans="1:13" s="92" customFormat="1" x14ac:dyDescent="0.25">
      <c r="A103" s="123"/>
      <c r="B103" s="120"/>
      <c r="C103" s="121"/>
      <c r="D103" s="121"/>
      <c r="E103" s="121"/>
      <c r="F103" s="121"/>
      <c r="G103" s="121"/>
    </row>
    <row r="104" spans="1:13" s="92" customFormat="1" x14ac:dyDescent="0.25">
      <c r="A104" s="123"/>
      <c r="B104" s="120"/>
      <c r="C104" s="121"/>
      <c r="D104" s="121"/>
      <c r="E104" s="121"/>
      <c r="F104" s="121"/>
      <c r="G104" s="121"/>
    </row>
    <row r="105" spans="1:13" s="92" customFormat="1" x14ac:dyDescent="0.25">
      <c r="A105" s="123"/>
      <c r="B105" s="120"/>
      <c r="C105" s="121"/>
      <c r="D105" s="121"/>
      <c r="E105" s="121"/>
      <c r="F105" s="121"/>
      <c r="G105" s="121"/>
    </row>
    <row r="106" spans="1:13" s="92" customFormat="1" x14ac:dyDescent="0.25">
      <c r="A106" s="123"/>
      <c r="B106" s="120"/>
      <c r="C106" s="121"/>
      <c r="D106" s="121"/>
      <c r="E106" s="121"/>
      <c r="F106" s="121"/>
      <c r="G106" s="121"/>
    </row>
    <row r="107" spans="1:13" s="92" customFormat="1" x14ac:dyDescent="0.25">
      <c r="A107" s="123"/>
      <c r="B107" s="120"/>
      <c r="C107" s="121"/>
      <c r="D107" s="121"/>
      <c r="E107" s="121"/>
      <c r="F107" s="121"/>
      <c r="G107" s="121"/>
    </row>
    <row r="108" spans="1:13" ht="15" x14ac:dyDescent="0.25">
      <c r="A108" s="91"/>
      <c r="B108" s="124"/>
      <c r="C108" s="124"/>
      <c r="D108" s="124"/>
      <c r="E108" s="124"/>
      <c r="F108" s="124"/>
      <c r="G108" s="124"/>
      <c r="K108" s="91"/>
    </row>
    <row r="109" spans="1:13" ht="15" x14ac:dyDescent="0.25">
      <c r="A109" s="91"/>
      <c r="B109" s="124"/>
      <c r="C109" s="124"/>
      <c r="D109" s="124"/>
      <c r="E109" s="124"/>
      <c r="F109" s="124"/>
      <c r="G109" s="124"/>
      <c r="K109" s="91"/>
    </row>
  </sheetData>
  <sheetProtection selectLockedCells="1"/>
  <mergeCells count="16">
    <mergeCell ref="A1:G1"/>
    <mergeCell ref="B21:G21"/>
    <mergeCell ref="B49:G49"/>
    <mergeCell ref="B77:G77"/>
    <mergeCell ref="B84:G84"/>
    <mergeCell ref="B28:G29"/>
    <mergeCell ref="B35:G36"/>
    <mergeCell ref="B42:G43"/>
    <mergeCell ref="A96:A97"/>
    <mergeCell ref="B96:B97"/>
    <mergeCell ref="B20:G20"/>
    <mergeCell ref="B63:G63"/>
    <mergeCell ref="B70:G70"/>
    <mergeCell ref="C80:G80"/>
    <mergeCell ref="B91:G92"/>
    <mergeCell ref="B56:G58"/>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zoomScaleNormal="100" workbookViewId="0">
      <selection activeCell="C14" sqref="C14"/>
    </sheetView>
  </sheetViews>
  <sheetFormatPr defaultRowHeight="13.2" x14ac:dyDescent="0.25"/>
  <cols>
    <col min="1" max="1" width="4.5546875" bestFit="1" customWidth="1"/>
    <col min="2" max="2" width="38.21875" customWidth="1"/>
    <col min="3" max="3" width="17.88671875" customWidth="1"/>
    <col min="4" max="4" width="17.21875" customWidth="1"/>
    <col min="5" max="5" width="18.44140625" customWidth="1"/>
    <col min="6" max="6" width="18" customWidth="1"/>
    <col min="7" max="7" width="17.44140625" customWidth="1"/>
  </cols>
  <sheetData>
    <row r="3" spans="1:11" ht="13.8" thickBot="1" x14ac:dyDescent="0.3"/>
    <row r="4" spans="1:11" s="152" customFormat="1" ht="15" customHeight="1" x14ac:dyDescent="0.2">
      <c r="A4" s="370" t="s">
        <v>33</v>
      </c>
      <c r="B4" s="372" t="s">
        <v>80</v>
      </c>
      <c r="C4" s="149" t="s">
        <v>82</v>
      </c>
      <c r="D4" s="150" t="s">
        <v>83</v>
      </c>
      <c r="E4" s="149" t="s">
        <v>84</v>
      </c>
      <c r="F4" s="150" t="s">
        <v>85</v>
      </c>
      <c r="G4" s="151" t="s">
        <v>86</v>
      </c>
      <c r="K4" s="153"/>
    </row>
    <row r="5" spans="1:11" s="92" customFormat="1" ht="30" customHeight="1" thickBot="1" x14ac:dyDescent="0.3">
      <c r="A5" s="371"/>
      <c r="B5" s="373"/>
      <c r="C5" s="164">
        <f>SUM(FundingSources!C42)</f>
        <v>656250</v>
      </c>
      <c r="D5" s="164">
        <f>SUM(FundingSources!D42)</f>
        <v>656250</v>
      </c>
      <c r="E5" s="164">
        <f>SUM(FundingSources!E42)</f>
        <v>750000</v>
      </c>
      <c r="F5" s="164">
        <f>SUM(FundingSources!F42)</f>
        <v>750000</v>
      </c>
      <c r="G5" s="165">
        <f>SUM(FundingSources!G42)</f>
        <v>843750</v>
      </c>
    </row>
    <row r="6" spans="1:11" s="152" customFormat="1" ht="15" customHeight="1" x14ac:dyDescent="0.2">
      <c r="A6" s="370" t="s">
        <v>77</v>
      </c>
      <c r="B6" s="372" t="s">
        <v>81</v>
      </c>
      <c r="C6" s="154" t="s">
        <v>87</v>
      </c>
      <c r="D6" s="155" t="s">
        <v>88</v>
      </c>
      <c r="E6" s="154" t="s">
        <v>89</v>
      </c>
      <c r="F6" s="155" t="s">
        <v>90</v>
      </c>
      <c r="G6" s="156" t="s">
        <v>91</v>
      </c>
      <c r="K6" s="153"/>
    </row>
    <row r="7" spans="1:11" s="92" customFormat="1" ht="30" customHeight="1" thickBot="1" x14ac:dyDescent="0.3">
      <c r="A7" s="371"/>
      <c r="B7" s="373"/>
      <c r="C7" s="162">
        <f>SUM(-(Expenses!C97))</f>
        <v>-502981</v>
      </c>
      <c r="D7" s="162">
        <f>SUM(-(Expenses!D97))</f>
        <v>-504964.2</v>
      </c>
      <c r="E7" s="162">
        <f>SUM(-(Expenses!E97))</f>
        <v>-523602.37279999995</v>
      </c>
      <c r="F7" s="162">
        <f>SUM(-(Expenses!F97))</f>
        <v>-526047.86174720002</v>
      </c>
      <c r="G7" s="163">
        <f>SUM(-(Expenses!G97))</f>
        <v>-534802.04242913285</v>
      </c>
    </row>
    <row r="8" spans="1:11" ht="22.5" customHeight="1" thickTop="1" x14ac:dyDescent="0.25">
      <c r="A8" s="148"/>
      <c r="B8" s="374" t="s">
        <v>79</v>
      </c>
      <c r="C8" s="364">
        <f>SUM(C5:C7)</f>
        <v>153269</v>
      </c>
      <c r="D8" s="366">
        <f>SUM(D5:D7)</f>
        <v>151285.79999999999</v>
      </c>
      <c r="E8" s="364">
        <f>SUM(E5:E7)</f>
        <v>226397.62720000005</v>
      </c>
      <c r="F8" s="366">
        <f>SUM(F5:F7)</f>
        <v>223952.13825279998</v>
      </c>
      <c r="G8" s="368">
        <f>SUM(G5:G7)</f>
        <v>308947.95757086715</v>
      </c>
    </row>
    <row r="9" spans="1:11" ht="29.25" customHeight="1" x14ac:dyDescent="0.25">
      <c r="A9" s="148"/>
      <c r="B9" s="375"/>
      <c r="C9" s="365"/>
      <c r="D9" s="367"/>
      <c r="E9" s="365"/>
      <c r="F9" s="367"/>
      <c r="G9" s="369"/>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2021-11-11T21:50:32Z</cp:lastPrinted>
  <dcterms:created xsi:type="dcterms:W3CDTF">2001-05-08T15:34:12Z</dcterms:created>
  <dcterms:modified xsi:type="dcterms:W3CDTF">2021-11-27T22:11:51Z</dcterms:modified>
</cp:coreProperties>
</file>