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45621"/>
</workbook>
</file>

<file path=xl/calcChain.xml><?xml version="1.0" encoding="utf-8"?>
<calcChain xmlns="http://schemas.openxmlformats.org/spreadsheetml/2006/main">
  <c r="A13" i="8" l="1"/>
  <c r="E19" i="8" s="1"/>
  <c r="F19" i="8" s="1"/>
  <c r="K19" i="8"/>
  <c r="K20" i="8"/>
  <c r="K18" i="8"/>
  <c r="J20" i="8"/>
  <c r="J19" i="8"/>
  <c r="J18" i="8"/>
  <c r="I20" i="8"/>
  <c r="I19" i="8"/>
  <c r="I18" i="8"/>
  <c r="E96" i="1"/>
  <c r="P96" i="1"/>
  <c r="P95" i="1"/>
  <c r="P94" i="1"/>
  <c r="I80" i="1"/>
  <c r="H80" i="1"/>
  <c r="G80" i="1"/>
  <c r="F80" i="1"/>
  <c r="E80" i="1"/>
  <c r="K80" i="1"/>
  <c r="K79" i="1"/>
  <c r="K78" i="1"/>
  <c r="K77" i="1"/>
  <c r="K76" i="1"/>
  <c r="E73" i="1"/>
  <c r="E74" i="1" s="1"/>
  <c r="I71" i="1"/>
  <c r="H71" i="1"/>
  <c r="G71" i="1"/>
  <c r="F71" i="1"/>
  <c r="E71" i="1"/>
  <c r="K71" i="1"/>
  <c r="B14" i="5"/>
  <c r="K70" i="1"/>
  <c r="K69" i="1"/>
  <c r="K68" i="1"/>
  <c r="K67" i="1"/>
  <c r="I65" i="1"/>
  <c r="H65" i="1"/>
  <c r="G65" i="1"/>
  <c r="F65" i="1"/>
  <c r="E65" i="1"/>
  <c r="K65" i="1"/>
  <c r="B12" i="5"/>
  <c r="K64" i="1"/>
  <c r="K63" i="1"/>
  <c r="K62" i="1"/>
  <c r="K61" i="1"/>
  <c r="K60" i="1"/>
  <c r="I58" i="1"/>
  <c r="H58" i="1"/>
  <c r="G58" i="1"/>
  <c r="F58" i="1"/>
  <c r="E58" i="1"/>
  <c r="K58" i="1"/>
  <c r="B21" i="5"/>
  <c r="K57" i="1"/>
  <c r="K56" i="1"/>
  <c r="I54" i="1"/>
  <c r="H54" i="1"/>
  <c r="G54" i="1"/>
  <c r="F54" i="1"/>
  <c r="E54" i="1"/>
  <c r="K54" i="1"/>
  <c r="B11" i="5"/>
  <c r="B20" i="5"/>
  <c r="K53" i="1"/>
  <c r="K52" i="1"/>
  <c r="I50" i="1"/>
  <c r="H50" i="1"/>
  <c r="G50" i="1"/>
  <c r="F50" i="1"/>
  <c r="E50" i="1"/>
  <c r="K50" i="1"/>
  <c r="B22" i="5"/>
  <c r="K49" i="1"/>
  <c r="K48" i="1"/>
  <c r="K47" i="1"/>
  <c r="K46" i="1"/>
  <c r="I41" i="1"/>
  <c r="H41" i="1"/>
  <c r="G41" i="1"/>
  <c r="F41" i="1"/>
  <c r="K41" i="1"/>
  <c r="B10" i="5"/>
  <c r="B19" i="5"/>
  <c r="E41" i="1"/>
  <c r="C10" i="10"/>
  <c r="D10" i="10"/>
  <c r="E10" i="10"/>
  <c r="F10" i="10"/>
  <c r="B10" i="10"/>
  <c r="C9" i="10"/>
  <c r="D9" i="10"/>
  <c r="E9" i="10"/>
  <c r="F9" i="10"/>
  <c r="B9" i="10"/>
  <c r="C8" i="10"/>
  <c r="D8" i="10"/>
  <c r="E8" i="10"/>
  <c r="F8" i="10"/>
  <c r="B8" i="10"/>
  <c r="C7" i="10"/>
  <c r="D7" i="10"/>
  <c r="E7" i="10"/>
  <c r="F7" i="10"/>
  <c r="B7" i="10"/>
  <c r="C6" i="10"/>
  <c r="D6" i="10"/>
  <c r="E6" i="10"/>
  <c r="F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N18" i="1"/>
  <c r="O18" i="1" s="1"/>
  <c r="N17" i="1"/>
  <c r="O17" i="1" s="1"/>
  <c r="N16" i="1"/>
  <c r="O16" i="1" s="1"/>
  <c r="N15" i="1"/>
  <c r="N14" i="1"/>
  <c r="O14" i="1"/>
  <c r="N13" i="1"/>
  <c r="O13" i="1" s="1"/>
  <c r="N12" i="1"/>
  <c r="O12" i="1" s="1"/>
  <c r="N11" i="1"/>
  <c r="C20" i="1"/>
  <c r="E20" i="1" s="1"/>
  <c r="C19" i="1"/>
  <c r="C18" i="1"/>
  <c r="E18" i="1"/>
  <c r="C17" i="1"/>
  <c r="C16" i="1"/>
  <c r="C15" i="1"/>
  <c r="E15" i="1"/>
  <c r="C14" i="1"/>
  <c r="E14" i="1" s="1"/>
  <c r="C13" i="1"/>
  <c r="E13" i="1" s="1"/>
  <c r="C12" i="1"/>
  <c r="C11" i="1"/>
  <c r="E11" i="1" s="1"/>
  <c r="F51" i="4"/>
  <c r="E51" i="4"/>
  <c r="D51" i="4"/>
  <c r="C51" i="4"/>
  <c r="B51" i="4"/>
  <c r="F8" i="1"/>
  <c r="G8" i="1" s="1"/>
  <c r="B50" i="4"/>
  <c r="A73" i="1"/>
  <c r="E84" i="1"/>
  <c r="K84" i="1"/>
  <c r="E86" i="1"/>
  <c r="K86" i="1"/>
  <c r="E87" i="1"/>
  <c r="K87" i="1"/>
  <c r="E88" i="1"/>
  <c r="K88" i="1"/>
  <c r="E90" i="1"/>
  <c r="K90" i="1"/>
  <c r="E92" i="1"/>
  <c r="K92" i="1"/>
  <c r="B9" i="4"/>
  <c r="E39" i="5"/>
  <c r="B10" i="4"/>
  <c r="B18" i="4"/>
  <c r="B19" i="4"/>
  <c r="B27" i="4"/>
  <c r="B28" i="4"/>
  <c r="B36" i="4"/>
  <c r="B37" i="4"/>
  <c r="B45" i="4"/>
  <c r="B46" i="4"/>
  <c r="F8" i="5"/>
  <c r="F9" i="5" s="1"/>
  <c r="C9" i="4"/>
  <c r="C18" i="4"/>
  <c r="C27" i="4"/>
  <c r="C36" i="4"/>
  <c r="C45" i="4"/>
  <c r="D9" i="4"/>
  <c r="D18" i="4"/>
  <c r="D27" i="4"/>
  <c r="D36" i="4"/>
  <c r="D45" i="4"/>
  <c r="E9" i="4"/>
  <c r="E18" i="4"/>
  <c r="E27" i="4"/>
  <c r="E52" i="4"/>
  <c r="E36" i="4"/>
  <c r="E45" i="4"/>
  <c r="F9" i="4"/>
  <c r="F18" i="4"/>
  <c r="F27" i="4"/>
  <c r="F36" i="4"/>
  <c r="F45" i="4"/>
  <c r="F88" i="1"/>
  <c r="G88" i="1"/>
  <c r="F87" i="1"/>
  <c r="F90" i="1"/>
  <c r="F92" i="1"/>
  <c r="C50" i="4"/>
  <c r="F84" i="1"/>
  <c r="G87" i="1"/>
  <c r="G86" i="1"/>
  <c r="G92" i="1"/>
  <c r="D50" i="4"/>
  <c r="G84" i="1"/>
  <c r="H86" i="1"/>
  <c r="H88" i="1"/>
  <c r="H90" i="1"/>
  <c r="H92" i="1"/>
  <c r="E50" i="4"/>
  <c r="H84" i="1"/>
  <c r="I87" i="1"/>
  <c r="I86" i="1"/>
  <c r="I88" i="1"/>
  <c r="I90" i="1"/>
  <c r="I92" i="1"/>
  <c r="F50" i="4"/>
  <c r="I84" i="1"/>
  <c r="C10" i="4"/>
  <c r="C19" i="4"/>
  <c r="C28" i="4"/>
  <c r="C48" i="4"/>
  <c r="C49" i="4"/>
  <c r="C37" i="4"/>
  <c r="C46" i="4"/>
  <c r="D10" i="4"/>
  <c r="D19" i="4"/>
  <c r="D37" i="4"/>
  <c r="D46" i="4"/>
  <c r="E10" i="4"/>
  <c r="E19" i="4"/>
  <c r="E37" i="4"/>
  <c r="E46" i="4"/>
  <c r="F10" i="4"/>
  <c r="F19" i="4"/>
  <c r="F28" i="4"/>
  <c r="F37" i="4"/>
  <c r="F46" i="4"/>
  <c r="E60" i="1"/>
  <c r="E61" i="1"/>
  <c r="E62" i="1"/>
  <c r="E63" i="1"/>
  <c r="E64" i="1"/>
  <c r="F60" i="1"/>
  <c r="F89" i="1"/>
  <c r="F61" i="1"/>
  <c r="F62" i="1"/>
  <c r="F63" i="1"/>
  <c r="F64" i="1"/>
  <c r="G60" i="1"/>
  <c r="G61" i="1"/>
  <c r="G62" i="1"/>
  <c r="G63" i="1"/>
  <c r="G64" i="1"/>
  <c r="G89" i="1"/>
  <c r="H60" i="1"/>
  <c r="H61" i="1"/>
  <c r="H62" i="1"/>
  <c r="H89" i="1"/>
  <c r="H63" i="1"/>
  <c r="H64" i="1"/>
  <c r="I60" i="1"/>
  <c r="I89" i="1"/>
  <c r="I61" i="1"/>
  <c r="I62" i="1"/>
  <c r="I63" i="1"/>
  <c r="I64" i="1"/>
  <c r="E43" i="5"/>
  <c r="H45" i="4"/>
  <c r="F43" i="5"/>
  <c r="H36" i="4"/>
  <c r="F42" i="5"/>
  <c r="H27" i="4"/>
  <c r="F41" i="5"/>
  <c r="E42" i="5"/>
  <c r="E41" i="5"/>
  <c r="B43" i="5"/>
  <c r="B42" i="5"/>
  <c r="A43" i="5"/>
  <c r="A42" i="5"/>
  <c r="A41" i="5"/>
  <c r="H18" i="4"/>
  <c r="F40" i="5"/>
  <c r="H9" i="4"/>
  <c r="F39" i="5"/>
  <c r="B41" i="5"/>
  <c r="B40" i="5"/>
  <c r="A40" i="5"/>
  <c r="B39" i="5"/>
  <c r="A39" i="5"/>
  <c r="A35" i="5"/>
  <c r="B5" i="1"/>
  <c r="D5" i="8"/>
  <c r="H51" i="4"/>
  <c r="F63" i="8"/>
  <c r="D58" i="8"/>
  <c r="F54" i="8"/>
  <c r="D48" i="8"/>
  <c r="F44" i="8"/>
  <c r="D38" i="8"/>
  <c r="F34" i="8"/>
  <c r="D28" i="8"/>
  <c r="F24" i="8"/>
  <c r="F14" i="8"/>
  <c r="H50" i="4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4" i="1"/>
  <c r="N28" i="1"/>
  <c r="N29" i="1"/>
  <c r="N30" i="1"/>
  <c r="N32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E89" i="1"/>
  <c r="K89" i="1"/>
  <c r="F48" i="4"/>
  <c r="F49" i="4"/>
  <c r="F86" i="1"/>
  <c r="F52" i="4"/>
  <c r="D28" i="4"/>
  <c r="D48" i="4"/>
  <c r="D49" i="4"/>
  <c r="E28" i="4"/>
  <c r="E48" i="4"/>
  <c r="E49" i="4"/>
  <c r="C52" i="4"/>
  <c r="H87" i="1"/>
  <c r="D52" i="4"/>
  <c r="B48" i="4"/>
  <c r="E40" i="5"/>
  <c r="B52" i="4"/>
  <c r="H52" i="4"/>
  <c r="H48" i="4"/>
  <c r="B49" i="4"/>
  <c r="H49" i="4"/>
  <c r="B23" i="5"/>
  <c r="N25" i="1"/>
  <c r="G90" i="1"/>
  <c r="N26" i="1"/>
  <c r="G10" i="10"/>
  <c r="G7" i="10"/>
  <c r="G6" i="10"/>
  <c r="F73" i="1"/>
  <c r="F74" i="1" s="1"/>
  <c r="F91" i="1" s="1"/>
  <c r="G9" i="10"/>
  <c r="G8" i="10"/>
  <c r="G73" i="1"/>
  <c r="H73" i="1" s="1"/>
  <c r="O11" i="1"/>
  <c r="P11" i="1" s="1"/>
  <c r="N23" i="1"/>
  <c r="A34" i="5"/>
  <c r="O15" i="1"/>
  <c r="O27" i="1" s="1"/>
  <c r="N27" i="1"/>
  <c r="O19" i="1"/>
  <c r="O31" i="1" s="1"/>
  <c r="N31" i="1"/>
  <c r="O23" i="1"/>
  <c r="E19" i="1"/>
  <c r="E31" i="1" s="1"/>
  <c r="E12" i="1"/>
  <c r="E24" i="1" s="1"/>
  <c r="E27" i="1"/>
  <c r="O26" i="1"/>
  <c r="P14" i="1"/>
  <c r="E30" i="1"/>
  <c r="E16" i="1"/>
  <c r="F16" i="1" s="1"/>
  <c r="F18" i="1"/>
  <c r="F30" i="1" s="1"/>
  <c r="G15" i="1"/>
  <c r="G27" i="1" s="1"/>
  <c r="H15" i="1"/>
  <c r="I15" i="1" s="1"/>
  <c r="F15" i="1"/>
  <c r="F27" i="1"/>
  <c r="F19" i="1"/>
  <c r="G19" i="1" s="1"/>
  <c r="E17" i="1"/>
  <c r="E29" i="1" s="1"/>
  <c r="F12" i="1"/>
  <c r="F24" i="1" s="1"/>
  <c r="E28" i="1"/>
  <c r="F31" i="1"/>
  <c r="P26" i="1"/>
  <c r="Q14" i="1"/>
  <c r="Q26" i="1" s="1"/>
  <c r="G12" i="1"/>
  <c r="G24" i="1" s="1"/>
  <c r="R14" i="1"/>
  <c r="R26" i="1" s="1"/>
  <c r="E9" i="1"/>
  <c r="B13" i="8" s="1"/>
  <c r="A23" i="8"/>
  <c r="P8" i="1"/>
  <c r="O9" i="1"/>
  <c r="I73" i="1" l="1"/>
  <c r="I74" i="1" s="1"/>
  <c r="H74" i="1"/>
  <c r="H91" i="1" s="1"/>
  <c r="G74" i="1"/>
  <c r="P12" i="1"/>
  <c r="O24" i="1"/>
  <c r="F13" i="1"/>
  <c r="E25" i="1"/>
  <c r="F17" i="1"/>
  <c r="F29" i="1" s="1"/>
  <c r="H27" i="1"/>
  <c r="F28" i="1"/>
  <c r="G16" i="1"/>
  <c r="P18" i="1"/>
  <c r="O30" i="1"/>
  <c r="I27" i="1"/>
  <c r="K15" i="1"/>
  <c r="H19" i="1"/>
  <c r="G31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U14" i="1"/>
  <c r="S14" i="1"/>
  <c r="S26" i="1" s="1"/>
  <c r="U26" i="1" s="1"/>
  <c r="H12" i="1"/>
  <c r="G17" i="1"/>
  <c r="G18" i="1"/>
  <c r="P15" i="1"/>
  <c r="P19" i="1"/>
  <c r="K73" i="1"/>
  <c r="F11" i="10"/>
  <c r="F12" i="10" s="1"/>
  <c r="I91" i="1"/>
  <c r="B11" i="10"/>
  <c r="E91" i="1"/>
  <c r="K74" i="1"/>
  <c r="B15" i="5" s="1"/>
  <c r="B24" i="5" s="1"/>
  <c r="B26" i="5" s="1"/>
  <c r="E11" i="10"/>
  <c r="E12" i="10" s="1"/>
  <c r="C11" i="10"/>
  <c r="C12" i="10" s="1"/>
  <c r="F9" i="1"/>
  <c r="A33" i="8"/>
  <c r="H8" i="1"/>
  <c r="Q8" i="1"/>
  <c r="D18" i="8"/>
  <c r="D19" i="8"/>
  <c r="C19" i="8"/>
  <c r="D11" i="10" l="1"/>
  <c r="D12" i="10" s="1"/>
  <c r="G91" i="1"/>
  <c r="F25" i="1"/>
  <c r="G13" i="1"/>
  <c r="K27" i="1"/>
  <c r="P24" i="1"/>
  <c r="Q12" i="1"/>
  <c r="H18" i="1"/>
  <c r="G30" i="1"/>
  <c r="R11" i="1"/>
  <c r="Q23" i="1"/>
  <c r="F23" i="1"/>
  <c r="G11" i="1"/>
  <c r="F21" i="1"/>
  <c r="F82" i="1" s="1"/>
  <c r="I19" i="1"/>
  <c r="I31" i="1" s="1"/>
  <c r="H31" i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K19" i="1"/>
  <c r="G28" i="1"/>
  <c r="H16" i="1"/>
  <c r="Q15" i="1"/>
  <c r="P27" i="1"/>
  <c r="P29" i="1"/>
  <c r="Q17" i="1"/>
  <c r="P21" i="1"/>
  <c r="Q20" i="1"/>
  <c r="P32" i="1"/>
  <c r="E82" i="1"/>
  <c r="P30" i="1"/>
  <c r="Q18" i="1"/>
  <c r="K91" i="1"/>
  <c r="G11" i="10"/>
  <c r="B12" i="10"/>
  <c r="G12" i="10" s="1"/>
  <c r="G9" i="1"/>
  <c r="A43" i="8"/>
  <c r="I8" i="1"/>
  <c r="R8" i="1"/>
  <c r="B23" i="8"/>
  <c r="P9" i="1"/>
  <c r="G25" i="1" l="1"/>
  <c r="H13" i="1"/>
  <c r="Q24" i="1"/>
  <c r="R12" i="1"/>
  <c r="R17" i="1"/>
  <c r="Q29" i="1"/>
  <c r="Q27" i="1"/>
  <c r="R15" i="1"/>
  <c r="P33" i="1"/>
  <c r="H29" i="1"/>
  <c r="K29" i="1" s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K31" i="1"/>
  <c r="H9" i="1"/>
  <c r="S8" i="1"/>
  <c r="A53" i="8"/>
  <c r="Q9" i="1"/>
  <c r="B33" i="8"/>
  <c r="K30" i="1" l="1"/>
  <c r="I13" i="1"/>
  <c r="H25" i="1"/>
  <c r="S12" i="1"/>
  <c r="R24" i="1"/>
  <c r="E44" i="1"/>
  <c r="E85" i="1" s="1"/>
  <c r="S23" i="1"/>
  <c r="H23" i="1"/>
  <c r="I11" i="1"/>
  <c r="H21" i="1"/>
  <c r="H82" i="1" s="1"/>
  <c r="Q33" i="1"/>
  <c r="S15" i="1"/>
  <c r="R27" i="1"/>
  <c r="S17" i="1"/>
  <c r="S29" i="1" s="1"/>
  <c r="U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K20" i="1"/>
  <c r="R21" i="1"/>
  <c r="S16" i="1"/>
  <c r="R28" i="1"/>
  <c r="K16" i="1"/>
  <c r="K17" i="1"/>
  <c r="F43" i="1"/>
  <c r="F44" i="1" s="1"/>
  <c r="F85" i="1" s="1"/>
  <c r="F93" i="1" s="1"/>
  <c r="U17" i="1"/>
  <c r="R31" i="1"/>
  <c r="S19" i="1"/>
  <c r="S31" i="1" s="1"/>
  <c r="U31" i="1" s="1"/>
  <c r="K28" i="1"/>
  <c r="S20" i="1"/>
  <c r="R32" i="1"/>
  <c r="G82" i="1"/>
  <c r="U23" i="1"/>
  <c r="R9" i="1"/>
  <c r="I9" i="1"/>
  <c r="B43" i="8"/>
  <c r="R33" i="1" l="1"/>
  <c r="K25" i="1"/>
  <c r="U19" i="1"/>
  <c r="K14" i="1"/>
  <c r="I25" i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/>
  <c r="B53" i="8"/>
  <c r="B6" i="1"/>
  <c r="S33" i="1" l="1"/>
  <c r="U33" i="1" s="1"/>
  <c r="E9" i="5" s="1"/>
  <c r="E48" i="8"/>
  <c r="H97" i="1"/>
  <c r="F48" i="8" s="1"/>
  <c r="G97" i="1"/>
  <c r="F38" i="8" s="1"/>
  <c r="E38" i="8"/>
  <c r="F97" i="1"/>
  <c r="E28" i="8"/>
  <c r="I82" i="1"/>
  <c r="K21" i="1"/>
  <c r="B8" i="5" s="1"/>
  <c r="E16" i="5"/>
  <c r="I33" i="1"/>
  <c r="K23" i="1"/>
  <c r="H93" i="1"/>
  <c r="G93" i="1"/>
  <c r="F13" i="8"/>
  <c r="F15" i="8" s="1"/>
  <c r="E97" i="1"/>
  <c r="E18" i="8"/>
  <c r="F18" i="8" s="1"/>
  <c r="D6" i="8"/>
  <c r="A5" i="5"/>
  <c r="K82" i="1" l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<sst xmlns="http://schemas.openxmlformats.org/spreadsheetml/2006/main" count="433" uniqueCount="202">
  <si>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</si>
  <si>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</si>
  <si>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</si>
  <si>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</si>
  <si>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</si>
  <si>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</si>
  <si>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</si>
  <si>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</si>
  <si>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</si>
  <si>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</si>
  <si>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</si>
  <si>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</si>
  <si>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</si>
  <si>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</si>
  <si>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</si>
  <si>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</si>
  <si>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</si>
  <si>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</si>
  <si>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</si>
  <si>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</si>
  <si>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</si>
  <si>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</si>
  <si>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</si>
  <si>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</si>
  <si>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</si>
  <si>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</si>
  <si>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</si>
  <si>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</si>
  <si>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</si>
  <si>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</si>
  <si>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</si>
  <si>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</si>
  <si>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</si>
  <si>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</si>
  <si>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</si>
  <si>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</si>
  <si>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</si>
  <si>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</si>
  <si>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</si>
  <si>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</si>
  <si>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</si>
  <si>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</si>
  <si>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</si>
  <si>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</si>
  <si>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</si>
  <si>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</si>
  <si>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</si>
  <si>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</si>
  <si>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</si>
  <si>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</si>
  <si>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</si>
  <si>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</si>
  <si>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</si>
  <si>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</si>
  <si>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</si>
  <si>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</si>
  <si>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</si>
  <si>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</si>
  <si>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</si>
  <si>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</si>
  <si>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</si>
  <si>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</si>
  <si>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</si>
  <si>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</si>
  <si>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</si>
  <si>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</si>
  <si>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</si>
  <si>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</si>
  <si>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</si>
  <si>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</si>
  <si>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</si>
  <si>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</si>
  <si>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</si>
  <si>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</si>
  <si>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</si>
  <si>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</si>
  <si>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</si>
  <si>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</si>
  <si>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</si>
  <si>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</si>
  <si>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</si>
  <si>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</si>
  <si>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</si>
  <si>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</si>
  <si>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</si>
  <si>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</si>
  <si>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</si>
  <si>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</si>
  <si>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</si>
  <si>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</si>
  <si>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</si>
  <si>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</si>
  <si>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</si>
  <si>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</si>
  <si>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</si>
  <si>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</si>
  <si>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</si>
  <si>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</si>
  <si>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</si>
  <si>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</si>
  <si>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</si>
  <si>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</si>
  <si>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</si>
  <si>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</si>
  <si>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</si>
  <si>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</si>
  <si>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</si>
  <si>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</si>
  <si>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</si>
  <si>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</si>
  <si>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</si>
  <si>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</si>
  <si>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</si>
  <si>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</si>
  <si>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</si>
  <si>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</si>
  <si>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</si>
  <si>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</si>
  <si>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</si>
  <si>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</si>
  <si>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</si>
  <si>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</si>
  <si>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</si>
  <si>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</si>
  <si>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</si>
  <si>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</si>
  <si>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</si>
  <si>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</si>
  <si>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</si>
  <si>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</si>
  <si>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</si>
  <si>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</si>
  <si>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</si>
  <si>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</si>
  <si>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</si>
  <si>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</si>
  <si>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</si>
  <si>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</si>
  <si>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</si>
  <si>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</si>
  <si>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</si>
  <si>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</si>
  <si>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</si>
  <si>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</si>
  <si>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</si>
  <si>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</si>
  <si>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</si>
  <si>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</si>
  <si>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</si>
  <si>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</si>
  <si>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</si>
  <si>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</si>
  <si>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</si>
  <si>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</si>
  <si>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</si>
  <si>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</si>
  <si>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</si>
  <si>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</si>
  <si>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</si>
  <si>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</si>
  <si>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</si>
  <si>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</si>
  <si>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</si>
  <si>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</si>
  <si>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</si>
  <si>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</si>
  <si>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</si>
  <si>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</si>
  <si>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</si>
  <si>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</si>
  <si>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</si>
  <si>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</si>
  <si>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</si>
  <si>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</si>
  <si>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</si>
  <si>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</si>
  <si>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</si>
  <si>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</si>
  <si>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</si>
  <si>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</si>
  <si>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</si>
  <si>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</si>
  <si>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</si>
  <si>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</si>
  <si>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</si>
  <si>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</si>
  <si>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</si>
  <si>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</si>
  <si>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</si>
  <si>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</si>
  <si>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</si>
  <si>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</si>
  <si>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</si>
  <si>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</si>
  <si>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</si>
  <si>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</si>
  <si>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https://grants.nih.gov/grants/guide/notice-files/NOT-OD-17-049.html</t>
  </si>
  <si>
    <t>http://louisville.edu/bursar/tuitionfee/tuitionrates1516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</si>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</sst>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3" fillId="0" borderId="0" xfId="2"/>
    <xf numFmtId="0" fontId="5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ants.nih.gov/grants/guide/notice-files/NOT-OD-17-04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workbookViewId="0">
      <selection activeCell="N37" sqref="N37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2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x14ac:dyDescent="0.2">
      <c r="A3" s="12" t="s">
        <v>0</v>
      </c>
      <c r="B3" s="155"/>
      <c r="C3" s="156"/>
      <c r="D3" s="156"/>
      <c r="E3" s="156"/>
      <c r="F3" s="156"/>
      <c r="G3" s="156"/>
      <c r="H3" s="156"/>
      <c r="I3" s="157"/>
      <c r="K3" s="53"/>
      <c r="N3" s="51"/>
    </row>
    <row r="4" spans="1:22" ht="12.75" x14ac:dyDescent="0.2">
      <c r="A4" s="12" t="s">
        <v>1</v>
      </c>
      <c r="B4" s="158"/>
      <c r="C4" s="159"/>
      <c r="D4" s="159"/>
      <c r="E4" s="159"/>
      <c r="F4" s="159"/>
      <c r="G4" s="159"/>
      <c r="H4" s="159"/>
      <c r="I4" s="160"/>
      <c r="K4" s="116"/>
      <c r="N4" s="52"/>
    </row>
    <row r="5" spans="1:22" x14ac:dyDescent="0.2">
      <c r="A5" s="12" t="s">
        <v>11</v>
      </c>
      <c r="B5" s="161">
        <f>E8</f>
        <v>43070</v>
      </c>
      <c r="C5" s="161"/>
      <c r="D5" s="161"/>
      <c r="E5" s="161"/>
      <c r="F5" s="161"/>
      <c r="G5" s="161"/>
      <c r="H5" s="161"/>
      <c r="I5" s="161"/>
      <c r="N5" s="87"/>
    </row>
    <row r="6" spans="1:22" x14ac:dyDescent="0.2">
      <c r="A6" s="12" t="s">
        <v>12</v>
      </c>
      <c r="B6" s="161">
        <f>I9</f>
        <v>44895</v>
      </c>
      <c r="C6" s="161"/>
      <c r="D6" s="161"/>
      <c r="E6" s="161"/>
      <c r="F6" s="161"/>
      <c r="G6" s="161"/>
      <c r="H6" s="161"/>
      <c r="I6" s="161"/>
      <c r="N6" s="52"/>
    </row>
    <row r="7" spans="1:22" x14ac:dyDescent="0.2">
      <c r="A7" s="12" t="s">
        <v>116</v>
      </c>
      <c r="B7" s="162">
        <v>0.03</v>
      </c>
      <c r="C7" s="162"/>
      <c r="D7" s="162"/>
      <c r="E7" s="162"/>
      <c r="F7" s="162"/>
      <c r="G7" s="162"/>
      <c r="H7" s="162"/>
      <c r="I7" s="162"/>
      <c r="J7" s="4"/>
    </row>
    <row r="8" spans="1:22" s="5" customFormat="1" ht="12.75" customHeight="1" x14ac:dyDescent="0.2">
      <c r="D8" s="44" t="s">
        <v>67</v>
      </c>
      <c r="E8" s="93">
        <v>43070</v>
      </c>
      <c r="F8" s="45">
        <f>EDATE(E8,12)</f>
        <v>43435</v>
      </c>
      <c r="G8" s="45">
        <f>EDATE(F8,12)</f>
        <v>43800</v>
      </c>
      <c r="H8" s="45">
        <f>EDATE(G8,12)</f>
        <v>44166</v>
      </c>
      <c r="I8" s="45">
        <f>EDATE(H8,12)</f>
        <v>44531</v>
      </c>
      <c r="J8" s="6"/>
      <c r="N8" s="163" t="s">
        <v>31</v>
      </c>
      <c r="O8" s="115">
        <f t="shared" ref="O8:S9" si="0">E8</f>
        <v>43070</v>
      </c>
      <c r="P8" s="115">
        <f t="shared" si="0"/>
        <v>43435</v>
      </c>
      <c r="Q8" s="115">
        <f t="shared" si="0"/>
        <v>43800</v>
      </c>
      <c r="R8" s="115">
        <f t="shared" si="0"/>
        <v>44166</v>
      </c>
      <c r="S8" s="115">
        <f t="shared" si="0"/>
        <v>44531</v>
      </c>
      <c r="T8" s="38"/>
      <c r="U8" s="38"/>
    </row>
    <row r="9" spans="1:22" s="5" customFormat="1" x14ac:dyDescent="0.2">
      <c r="D9" s="44" t="s">
        <v>68</v>
      </c>
      <c r="E9" s="45">
        <f>F8-1</f>
        <v>43434</v>
      </c>
      <c r="F9" s="45">
        <f>G8-1</f>
        <v>43799</v>
      </c>
      <c r="G9" s="45">
        <f>H8-1</f>
        <v>44165</v>
      </c>
      <c r="H9" s="45">
        <f>I8-1</f>
        <v>44530</v>
      </c>
      <c r="I9" s="45">
        <f>EDATE(H9,12)</f>
        <v>44895</v>
      </c>
      <c r="J9" s="6"/>
      <c r="N9" s="163"/>
      <c r="O9" s="115">
        <f t="shared" si="0"/>
        <v>43434</v>
      </c>
      <c r="P9" s="115">
        <f t="shared" si="0"/>
        <v>43799</v>
      </c>
      <c r="Q9" s="115">
        <f t="shared" si="0"/>
        <v>44165</v>
      </c>
      <c r="R9" s="115">
        <f t="shared" si="0"/>
        <v>44530</v>
      </c>
      <c r="S9" s="115">
        <f t="shared" si="0"/>
        <v>44895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2" t="s">
        <v>13</v>
      </c>
      <c r="B21" s="153"/>
      <c r="C21" s="153"/>
      <c r="D21" s="154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43" t="str">
        <f>IF(ISBLANK(A11),"",A11)</f>
        <v/>
      </c>
      <c r="B23" s="144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43" t="str">
        <f t="shared" ref="A24:A32" si="12">IF(ISBLANK(A12),"",A12)</f>
        <v/>
      </c>
      <c r="B24" s="144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43" t="str">
        <f t="shared" si="12"/>
        <v/>
      </c>
      <c r="B25" s="144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43" t="str">
        <f t="shared" si="12"/>
        <v/>
      </c>
      <c r="B26" s="144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43" t="str">
        <f t="shared" si="12"/>
        <v/>
      </c>
      <c r="B27" s="144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43" t="str">
        <f t="shared" si="12"/>
        <v/>
      </c>
      <c r="B28" s="144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43" t="str">
        <f t="shared" si="12"/>
        <v/>
      </c>
      <c r="B29" s="144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43" t="str">
        <f t="shared" si="12"/>
        <v/>
      </c>
      <c r="B30" s="144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43" t="str">
        <f t="shared" si="12"/>
        <v/>
      </c>
      <c r="B31" s="144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43" t="str">
        <f t="shared" si="12"/>
        <v/>
      </c>
      <c r="B32" s="144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2" t="s">
        <v>13</v>
      </c>
      <c r="B33" s="153"/>
      <c r="C33" s="153"/>
      <c r="D33" s="154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5"/>
      <c r="B35" s="146"/>
      <c r="C35" s="146"/>
      <c r="D35" s="147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45"/>
      <c r="B36" s="146"/>
      <c r="C36" s="146"/>
      <c r="D36" s="147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201</v>
      </c>
      <c r="O36" s="72">
        <v>187000</v>
      </c>
      <c r="P36" s="193" t="s">
        <v>196</v>
      </c>
    </row>
    <row r="37" spans="1:21" x14ac:dyDescent="0.2">
      <c r="A37" s="145"/>
      <c r="B37" s="146"/>
      <c r="C37" s="146"/>
      <c r="D37" s="147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199</v>
      </c>
      <c r="O37" s="8">
        <v>0.28499999999999998</v>
      </c>
      <c r="P37" s="3" t="s">
        <v>198</v>
      </c>
    </row>
    <row r="38" spans="1:21" x14ac:dyDescent="0.2">
      <c r="A38" s="145"/>
      <c r="B38" s="146"/>
      <c r="C38" s="146"/>
      <c r="D38" s="147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2726</v>
      </c>
      <c r="P38" s="3" t="s">
        <v>198</v>
      </c>
    </row>
    <row r="39" spans="1:21" x14ac:dyDescent="0.2">
      <c r="A39" s="145"/>
      <c r="B39" s="146"/>
      <c r="C39" s="146"/>
      <c r="D39" s="147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4086</v>
      </c>
      <c r="P39" s="3" t="s">
        <v>197</v>
      </c>
    </row>
    <row r="40" spans="1:21" x14ac:dyDescent="0.2">
      <c r="A40" s="145"/>
      <c r="B40" s="146"/>
      <c r="C40" s="146"/>
      <c r="D40" s="147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195</v>
      </c>
      <c r="O40" s="72">
        <v>25500</v>
      </c>
    </row>
    <row r="41" spans="1:21" s="5" customFormat="1" x14ac:dyDescent="0.2">
      <c r="A41" s="152" t="s">
        <v>13</v>
      </c>
      <c r="B41" s="153"/>
      <c r="C41" s="153"/>
      <c r="D41" s="154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94" t="s">
        <v>200</v>
      </c>
      <c r="R42" s="3" t="s">
        <v>198</v>
      </c>
    </row>
    <row r="43" spans="1:21" x14ac:dyDescent="0.2">
      <c r="A43" s="143"/>
      <c r="B43" s="148"/>
      <c r="C43" s="148"/>
      <c r="D43" s="144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2" t="s">
        <v>13</v>
      </c>
      <c r="B44" s="153"/>
      <c r="C44" s="153"/>
      <c r="D44" s="154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5"/>
      <c r="B46" s="146"/>
      <c r="C46" s="146"/>
      <c r="D46" s="147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5"/>
      <c r="B47" s="146"/>
      <c r="C47" s="146"/>
      <c r="D47" s="147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5"/>
      <c r="B48" s="146"/>
      <c r="C48" s="146"/>
      <c r="D48" s="147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5"/>
      <c r="B49" s="146"/>
      <c r="C49" s="146"/>
      <c r="D49" s="147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2" t="s">
        <v>13</v>
      </c>
      <c r="B50" s="153"/>
      <c r="C50" s="153"/>
      <c r="D50" s="154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5"/>
      <c r="B52" s="146"/>
      <c r="C52" s="146"/>
      <c r="D52" s="147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5"/>
      <c r="B53" s="146"/>
      <c r="C53" s="146"/>
      <c r="D53" s="147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2" t="s">
        <v>13</v>
      </c>
      <c r="B54" s="153"/>
      <c r="C54" s="153"/>
      <c r="D54" s="154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5"/>
      <c r="B56" s="146"/>
      <c r="C56" s="146"/>
      <c r="D56" s="147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5"/>
      <c r="B57" s="146"/>
      <c r="C57" s="146"/>
      <c r="D57" s="147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2" t="s">
        <v>13</v>
      </c>
      <c r="B58" s="153"/>
      <c r="C58" s="153"/>
      <c r="D58" s="154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43" t="str">
        <f>IF(ISBLANK(SUBCONTRACTS!B4),"",SUBCONTRACTS!B4)</f>
        <v/>
      </c>
      <c r="B60" s="148"/>
      <c r="C60" s="148"/>
      <c r="D60" s="144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43" t="str">
        <f>IF(ISBLANK(SUBCONTRACTS!B13),"",SUBCONTRACTS!B13)</f>
        <v/>
      </c>
      <c r="B61" s="148"/>
      <c r="C61" s="148"/>
      <c r="D61" s="144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43" t="str">
        <f>IF(ISBLANK(SUBCONTRACTS!B22),"",SUBCONTRACTS!B22)</f>
        <v/>
      </c>
      <c r="B62" s="148"/>
      <c r="C62" s="148"/>
      <c r="D62" s="144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43" t="str">
        <f>IF(ISBLANK(SUBCONTRACTS!B31),"",SUBCONTRACTS!B31)</f>
        <v/>
      </c>
      <c r="B63" s="148"/>
      <c r="C63" s="148"/>
      <c r="D63" s="144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43" t="str">
        <f>IF(ISBLANK(SUBCONTRACTS!B40),"",SUBCONTRACTS!B40)</f>
        <v/>
      </c>
      <c r="B64" s="148"/>
      <c r="C64" s="148"/>
      <c r="D64" s="144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2" t="s">
        <v>13</v>
      </c>
      <c r="B65" s="153"/>
      <c r="C65" s="153"/>
      <c r="D65" s="154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5"/>
      <c r="B67" s="146"/>
      <c r="C67" s="146"/>
      <c r="D67" s="147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5"/>
      <c r="B68" s="146"/>
      <c r="C68" s="146"/>
      <c r="D68" s="147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5"/>
      <c r="B69" s="146"/>
      <c r="C69" s="146"/>
      <c r="D69" s="147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5"/>
      <c r="B70" s="146"/>
      <c r="C70" s="146"/>
      <c r="D70" s="147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2" t="s">
        <v>13</v>
      </c>
      <c r="B71" s="153"/>
      <c r="C71" s="153"/>
      <c r="D71" s="154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5">
        <f>COUNTIF(C23:C32,"GRA")</f>
        <v>0</v>
      </c>
      <c r="B73" s="165"/>
      <c r="C73" s="165"/>
      <c r="D73" s="166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2" t="s">
        <v>13</v>
      </c>
      <c r="B74" s="153"/>
      <c r="C74" s="153"/>
      <c r="D74" s="154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5"/>
      <c r="B76" s="146"/>
      <c r="C76" s="146"/>
      <c r="D76" s="147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5"/>
      <c r="B77" s="146"/>
      <c r="C77" s="146"/>
      <c r="D77" s="147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5"/>
      <c r="B78" s="146"/>
      <c r="C78" s="146"/>
      <c r="D78" s="147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5"/>
      <c r="B79" s="146"/>
      <c r="C79" s="146"/>
      <c r="D79" s="147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2" t="s">
        <v>13</v>
      </c>
      <c r="B80" s="153"/>
      <c r="C80" s="153"/>
      <c r="D80" s="154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9" t="s">
        <v>3</v>
      </c>
      <c r="B82" s="150"/>
      <c r="C82" s="150"/>
      <c r="D82" s="151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9" t="s">
        <v>16</v>
      </c>
      <c r="B83" s="150"/>
      <c r="C83" s="150"/>
      <c r="D83" s="151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9" t="s">
        <v>18</v>
      </c>
      <c r="B84" s="150"/>
      <c r="C84" s="150"/>
      <c r="D84" s="151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49" t="s">
        <v>19</v>
      </c>
      <c r="B85" s="150"/>
      <c r="C85" s="150"/>
      <c r="D85" s="151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49" t="s">
        <v>21</v>
      </c>
      <c r="B86" s="150"/>
      <c r="C86" s="150"/>
      <c r="D86" s="151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49" t="s">
        <v>58</v>
      </c>
      <c r="B87" s="150"/>
      <c r="C87" s="150"/>
      <c r="D87" s="151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49" t="s">
        <v>59</v>
      </c>
      <c r="B88" s="150"/>
      <c r="C88" s="150"/>
      <c r="D88" s="151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49" t="s">
        <v>20</v>
      </c>
      <c r="B89" s="150"/>
      <c r="C89" s="150"/>
      <c r="D89" s="151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49" t="s">
        <v>22</v>
      </c>
      <c r="B90" s="150"/>
      <c r="C90" s="150"/>
      <c r="D90" s="151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49" t="s">
        <v>23</v>
      </c>
      <c r="B91" s="150"/>
      <c r="C91" s="150"/>
      <c r="D91" s="151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49" t="s">
        <v>24</v>
      </c>
      <c r="B92" s="150"/>
      <c r="C92" s="150"/>
      <c r="D92" s="151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52" t="s">
        <v>75</v>
      </c>
      <c r="B93" s="153"/>
      <c r="C93" s="153"/>
      <c r="D93" s="154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41" t="s">
        <v>190</v>
      </c>
      <c r="P93" s="141"/>
    </row>
    <row r="94" spans="1:16" x14ac:dyDescent="0.2">
      <c r="O94" s="129">
        <v>42461</v>
      </c>
      <c r="P94" s="130">
        <f>(0.25*0.53)+(0.75*0.54)</f>
        <v>0.53750000000000009</v>
      </c>
    </row>
    <row r="95" spans="1:16" s="5" customFormat="1" x14ac:dyDescent="0.2">
      <c r="A95" s="152" t="s">
        <v>29</v>
      </c>
      <c r="B95" s="153"/>
      <c r="C95" s="153"/>
      <c r="D95" s="154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42491</v>
      </c>
      <c r="P95" s="130">
        <f>((2/12)*0.53)+((10/12)*0.54)</f>
        <v>0.53833333333333344</v>
      </c>
    </row>
    <row r="96" spans="1:16" ht="12.75" customHeight="1" x14ac:dyDescent="0.2">
      <c r="A96" s="168" t="s">
        <v>38</v>
      </c>
      <c r="B96" s="168"/>
      <c r="C96" s="168"/>
      <c r="D96" s="168"/>
      <c r="E96" s="61">
        <f>IF(E8=O94,P94,IF(E8=O95,P95,IF(E8=O96,P96,IF(E8=O97,P97,0.54))))</f>
        <v>0.54</v>
      </c>
      <c r="F96" s="61">
        <v>0.54</v>
      </c>
      <c r="G96" s="61">
        <v>0.54</v>
      </c>
      <c r="H96" s="61">
        <v>0.54</v>
      </c>
      <c r="I96" s="61">
        <v>0.54</v>
      </c>
      <c r="O96" s="129">
        <v>42522</v>
      </c>
      <c r="P96" s="130">
        <f>((1/12)*0.53)+((11/12)*0.54)</f>
        <v>0.53916666666666668</v>
      </c>
    </row>
    <row r="97" spans="1:16" s="5" customFormat="1" x14ac:dyDescent="0.2">
      <c r="A97" s="152" t="s">
        <v>76</v>
      </c>
      <c r="B97" s="153"/>
      <c r="C97" s="153"/>
      <c r="D97" s="154"/>
      <c r="E97" s="13">
        <f>ROUND(E95*E96,0)</f>
        <v>135000</v>
      </c>
      <c r="F97" s="13">
        <f>ROUND(F95*F96,0)</f>
        <v>135000</v>
      </c>
      <c r="G97" s="13">
        <f>ROUND(G95*G96,0)</f>
        <v>135000</v>
      </c>
      <c r="H97" s="13">
        <f>ROUND(H95*H96,0)</f>
        <v>135000</v>
      </c>
      <c r="I97" s="13">
        <f>ROUND(I95*I96,0)</f>
        <v>135000</v>
      </c>
      <c r="J97" s="13"/>
      <c r="K97" s="13">
        <f>ROUND(SUM(E97:I97),0)</f>
        <v>675000</v>
      </c>
      <c r="O97" s="129">
        <v>42552</v>
      </c>
      <c r="P97" s="130">
        <v>0.54</v>
      </c>
    </row>
    <row r="99" spans="1:16" x14ac:dyDescent="0.2">
      <c r="A99" s="169" t="s">
        <v>39</v>
      </c>
      <c r="B99" s="170"/>
      <c r="C99" s="170"/>
      <c r="D99" s="171"/>
      <c r="E99" s="20">
        <f>ROUND(SUM(E93,E97),0)</f>
        <v>385000</v>
      </c>
      <c r="F99" s="20">
        <f>ROUND(SUM(F93,F97),0)</f>
        <v>385000</v>
      </c>
      <c r="G99" s="20">
        <f>ROUND(SUM(G93,G97),0)</f>
        <v>385000</v>
      </c>
      <c r="H99" s="20">
        <f>ROUND(SUM(H93,H97),0)</f>
        <v>385000</v>
      </c>
      <c r="I99" s="20">
        <f>ROUND(SUM(I93,I97),0)</f>
        <v>385000</v>
      </c>
      <c r="J99" s="20"/>
      <c r="K99" s="20">
        <f>ROUND(SUM(E99,F99,G99,H99,I99),0)</f>
        <v>1925000</v>
      </c>
    </row>
    <row r="101" spans="1:16" ht="12.75" customHeight="1" x14ac:dyDescent="0.2">
      <c r="A101" s="164" t="s">
        <v>60</v>
      </c>
      <c r="B101" s="164"/>
      <c r="C101" s="164"/>
      <c r="D101" s="164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38:D38"/>
    <mergeCell ref="B3:I3"/>
    <mergeCell ref="B4:I4"/>
    <mergeCell ref="B5:I5"/>
    <mergeCell ref="B6:I6"/>
    <mergeCell ref="B7:I7"/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hyperlinks>
    <hyperlink ref="P36" r:id="rId1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topLeftCell="A38"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2" t="s">
        <v>69</v>
      </c>
      <c r="B2" s="142"/>
      <c r="C2" s="142"/>
      <c r="D2" s="142"/>
      <c r="E2" s="142"/>
      <c r="F2" s="142"/>
      <c r="G2" s="142"/>
      <c r="H2" s="142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3" t="s">
        <v>70</v>
      </c>
      <c r="B3" s="173"/>
      <c r="C3" s="173"/>
      <c r="D3" s="173"/>
      <c r="E3" s="173"/>
      <c r="F3" s="173"/>
      <c r="G3" s="173"/>
      <c r="H3" s="173"/>
    </row>
    <row r="4" spans="1:19" x14ac:dyDescent="0.2">
      <c r="A4" s="30" t="s">
        <v>28</v>
      </c>
      <c r="B4" s="172"/>
      <c r="C4" s="172"/>
      <c r="D4" s="172"/>
      <c r="E4" s="172"/>
      <c r="F4" s="172"/>
      <c r="G4" s="172"/>
      <c r="H4" s="172"/>
    </row>
    <row r="5" spans="1:19" x14ac:dyDescent="0.2">
      <c r="A5" s="30" t="s">
        <v>160</v>
      </c>
      <c r="B5" s="172"/>
      <c r="C5" s="172"/>
      <c r="D5" s="172"/>
      <c r="E5" s="172"/>
      <c r="F5" s="172"/>
      <c r="G5" s="172"/>
      <c r="H5" s="172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3" t="s">
        <v>71</v>
      </c>
      <c r="B12" s="173"/>
      <c r="C12" s="173"/>
      <c r="D12" s="173"/>
      <c r="E12" s="173"/>
      <c r="F12" s="173"/>
      <c r="G12" s="173"/>
      <c r="H12" s="173"/>
    </row>
    <row r="13" spans="1:19" x14ac:dyDescent="0.2">
      <c r="A13" s="30" t="s">
        <v>28</v>
      </c>
      <c r="B13" s="172"/>
      <c r="C13" s="172"/>
      <c r="D13" s="172"/>
      <c r="E13" s="172"/>
      <c r="F13" s="172"/>
      <c r="G13" s="172"/>
      <c r="H13" s="172"/>
    </row>
    <row r="14" spans="1:19" x14ac:dyDescent="0.2">
      <c r="A14" s="30" t="s">
        <v>160</v>
      </c>
      <c r="B14" s="172"/>
      <c r="C14" s="172"/>
      <c r="D14" s="172"/>
      <c r="E14" s="172"/>
      <c r="F14" s="172"/>
      <c r="G14" s="172"/>
      <c r="H14" s="172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3" t="s">
        <v>72</v>
      </c>
      <c r="B21" s="173"/>
      <c r="C21" s="173"/>
      <c r="D21" s="173"/>
      <c r="E21" s="173"/>
      <c r="F21" s="173"/>
      <c r="G21" s="173"/>
      <c r="H21" s="173"/>
    </row>
    <row r="22" spans="1:15" x14ac:dyDescent="0.2">
      <c r="A22" s="30" t="s">
        <v>28</v>
      </c>
      <c r="B22" s="172"/>
      <c r="C22" s="172"/>
      <c r="D22" s="172"/>
      <c r="E22" s="172"/>
      <c r="F22" s="172"/>
      <c r="G22" s="172"/>
      <c r="H22" s="172"/>
    </row>
    <row r="23" spans="1:15" x14ac:dyDescent="0.2">
      <c r="A23" s="30" t="s">
        <v>160</v>
      </c>
      <c r="B23" s="172"/>
      <c r="C23" s="172"/>
      <c r="D23" s="172"/>
      <c r="E23" s="172"/>
      <c r="F23" s="172"/>
      <c r="G23" s="172"/>
      <c r="H23" s="172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3" t="s">
        <v>73</v>
      </c>
      <c r="B30" s="173"/>
      <c r="C30" s="173"/>
      <c r="D30" s="173"/>
      <c r="E30" s="173"/>
      <c r="F30" s="173"/>
      <c r="G30" s="173"/>
      <c r="H30" s="173"/>
    </row>
    <row r="31" spans="1:15" x14ac:dyDescent="0.2">
      <c r="A31" s="30" t="s">
        <v>28</v>
      </c>
      <c r="B31" s="172"/>
      <c r="C31" s="172"/>
      <c r="D31" s="172"/>
      <c r="E31" s="172"/>
      <c r="F31" s="172"/>
      <c r="G31" s="172"/>
      <c r="H31" s="172"/>
    </row>
    <row r="32" spans="1:15" x14ac:dyDescent="0.2">
      <c r="A32" s="30" t="s">
        <v>160</v>
      </c>
      <c r="B32" s="172"/>
      <c r="C32" s="172"/>
      <c r="D32" s="172"/>
      <c r="E32" s="172"/>
      <c r="F32" s="172"/>
      <c r="G32" s="172"/>
      <c r="H32" s="172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3" t="s">
        <v>74</v>
      </c>
      <c r="B39" s="173"/>
      <c r="C39" s="173"/>
      <c r="D39" s="173"/>
      <c r="E39" s="173"/>
      <c r="F39" s="173"/>
      <c r="G39" s="173"/>
      <c r="H39" s="173"/>
    </row>
    <row r="40" spans="1:15" x14ac:dyDescent="0.2">
      <c r="A40" s="30" t="s">
        <v>28</v>
      </c>
      <c r="B40" s="172"/>
      <c r="C40" s="172"/>
      <c r="D40" s="172"/>
      <c r="E40" s="172"/>
      <c r="F40" s="172"/>
      <c r="G40" s="172"/>
      <c r="H40" s="172"/>
    </row>
    <row r="41" spans="1:15" x14ac:dyDescent="0.2">
      <c r="A41" s="30" t="s">
        <v>160</v>
      </c>
      <c r="B41" s="172"/>
      <c r="C41" s="172"/>
      <c r="D41" s="172"/>
      <c r="E41" s="172"/>
      <c r="F41" s="172"/>
      <c r="G41" s="172"/>
      <c r="H41" s="172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2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4" spans="1:19" ht="15" x14ac:dyDescent="0.25">
      <c r="A4" s="175" t="s">
        <v>96</v>
      </c>
      <c r="B4" s="176"/>
      <c r="C4" s="176"/>
      <c r="D4" s="176"/>
      <c r="E4" s="176"/>
      <c r="F4" s="177"/>
      <c r="K4" s="131" t="s">
        <v>191</v>
      </c>
      <c r="L4" s="132" t="s">
        <v>192</v>
      </c>
    </row>
    <row r="5" spans="1:19" x14ac:dyDescent="0.2">
      <c r="A5" s="174" t="s">
        <v>97</v>
      </c>
      <c r="B5" s="174"/>
      <c r="C5" s="174"/>
      <c r="D5" s="182">
        <f>'MAIN SHEET'!B4</f>
        <v>0</v>
      </c>
      <c r="E5" s="182"/>
      <c r="F5" s="182"/>
      <c r="K5" s="131" t="s">
        <v>193</v>
      </c>
      <c r="L5" s="133">
        <v>42123</v>
      </c>
    </row>
    <row r="6" spans="1:19" x14ac:dyDescent="0.2">
      <c r="A6" s="174" t="s">
        <v>98</v>
      </c>
      <c r="B6" s="174"/>
      <c r="C6" s="174"/>
      <c r="D6" s="183" t="str">
        <f>TEXT('MAIN SHEET'!B5, "mm/dd/yyyy")&amp;" - "&amp;TEXT('MAIN SHEET'!B6, "mm/dd/yyyy")</f>
        <v>12/01/2017 - 11/30/2022</v>
      </c>
      <c r="E6" s="183"/>
      <c r="F6" s="183"/>
    </row>
    <row r="7" spans="1:19" ht="15" x14ac:dyDescent="0.2">
      <c r="A7" s="174" t="s">
        <v>99</v>
      </c>
      <c r="B7" s="174"/>
      <c r="C7" s="174"/>
      <c r="D7" s="178">
        <f>'MAIN SHEET'!K99</f>
        <v>1925000</v>
      </c>
      <c r="E7" s="178"/>
      <c r="F7" s="178"/>
      <c r="K7" s="140" t="s">
        <v>194</v>
      </c>
    </row>
    <row r="8" spans="1:19" x14ac:dyDescent="0.2">
      <c r="A8" s="174" t="s">
        <v>100</v>
      </c>
      <c r="B8" s="174"/>
      <c r="C8" s="174"/>
      <c r="D8" s="178">
        <f>D7</f>
        <v>1925000</v>
      </c>
      <c r="E8" s="178"/>
      <c r="F8" s="178"/>
    </row>
    <row r="11" spans="1:19" x14ac:dyDescent="0.2">
      <c r="A11" s="175" t="s">
        <v>77</v>
      </c>
      <c r="B11" s="176"/>
      <c r="C11" s="176"/>
      <c r="D11" s="176"/>
      <c r="E11" s="176"/>
      <c r="F11" s="177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43070</v>
      </c>
      <c r="B13" s="65">
        <f>'MAIN SHEET'!E9</f>
        <v>43434</v>
      </c>
      <c r="C13" s="174" t="s">
        <v>78</v>
      </c>
      <c r="D13" s="174"/>
      <c r="E13" s="174"/>
      <c r="F13" s="66">
        <f>'MAIN SHEET'!E93-SUBCONTRACTS!B51</f>
        <v>250000</v>
      </c>
    </row>
    <row r="14" spans="1:19" x14ac:dyDescent="0.2">
      <c r="A14" s="174" t="s">
        <v>56</v>
      </c>
      <c r="B14" s="174"/>
      <c r="C14" s="174"/>
      <c r="D14" s="174"/>
      <c r="E14" s="174"/>
      <c r="F14" s="66">
        <f>SUBCONTRACTS!B51</f>
        <v>0</v>
      </c>
      <c r="I14" s="1"/>
    </row>
    <row r="15" spans="1:19" x14ac:dyDescent="0.2">
      <c r="A15" s="174" t="s">
        <v>80</v>
      </c>
      <c r="B15" s="174"/>
      <c r="C15" s="174"/>
      <c r="D15" s="174"/>
      <c r="E15" s="174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9" t="s">
        <v>190</v>
      </c>
      <c r="I17" s="180"/>
      <c r="J17" s="180"/>
      <c r="K17" s="180"/>
    </row>
    <row r="18" spans="1:11" x14ac:dyDescent="0.2">
      <c r="C18" s="64" t="s">
        <v>84</v>
      </c>
      <c r="D18" s="67">
        <f>IF(OR(A13=H18,A13=H19,A13=H20),0.53,0.54)</f>
        <v>0.54</v>
      </c>
      <c r="E18" s="66">
        <f>IF(A13=H18,'MAIN SHEET'!E95*J18,IF(A13=H19,'MAIN SHEET'!E95*J19,IF(A13=H20,'MAIN SHEET'!E95*J20,'MAIN SHEET'!E95)))</f>
        <v>250000</v>
      </c>
      <c r="F18" s="66">
        <f>E18*D18</f>
        <v>135000</v>
      </c>
      <c r="H18" s="129">
        <v>42461</v>
      </c>
      <c r="I18" s="130">
        <f>(0.25*0.53)+(0.75*0.54)</f>
        <v>0.53750000000000009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IF(OR(A13=H18,A13=H19,A13=H20),0.54,"")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42491</v>
      </c>
      <c r="I19" s="130">
        <f>((2/12)*0.53)+((10/12)*0.54)</f>
        <v>0.53833333333333344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42522</v>
      </c>
      <c r="I20" s="130">
        <f>((1/12)*0.53)+((11/12)*0.54)</f>
        <v>0.53916666666666668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5" t="s">
        <v>85</v>
      </c>
      <c r="B21" s="176"/>
      <c r="C21" s="176"/>
      <c r="D21" s="176"/>
      <c r="E21" s="176"/>
      <c r="F21" s="177"/>
      <c r="H21" s="129">
        <v>42552</v>
      </c>
      <c r="I21" s="130">
        <v>0.54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43435</v>
      </c>
      <c r="B23" s="65">
        <f>'MAIN SHEET'!F9</f>
        <v>43799</v>
      </c>
      <c r="C23" s="174" t="s">
        <v>78</v>
      </c>
      <c r="D23" s="174"/>
      <c r="E23" s="174"/>
      <c r="F23" s="66">
        <f>'MAIN SHEET'!F93-SUBCONTRACTS!C51</f>
        <v>250000</v>
      </c>
    </row>
    <row r="24" spans="1:11" x14ac:dyDescent="0.2">
      <c r="A24" s="174" t="s">
        <v>56</v>
      </c>
      <c r="B24" s="174"/>
      <c r="C24" s="174"/>
      <c r="D24" s="174"/>
      <c r="E24" s="174"/>
      <c r="F24" s="66">
        <f>SUBCONTRACTS!C51</f>
        <v>0</v>
      </c>
    </row>
    <row r="25" spans="1:11" x14ac:dyDescent="0.2">
      <c r="A25" s="174" t="s">
        <v>80</v>
      </c>
      <c r="B25" s="174"/>
      <c r="C25" s="174"/>
      <c r="D25" s="174"/>
      <c r="E25" s="174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0.54</v>
      </c>
      <c r="E28" s="66">
        <f>'MAIN SHEET'!F95</f>
        <v>250000</v>
      </c>
      <c r="F28" s="66">
        <f>'MAIN SHEET'!F97</f>
        <v>135000</v>
      </c>
    </row>
    <row r="29" spans="1:11" x14ac:dyDescent="0.2">
      <c r="C29" s="63"/>
      <c r="D29" s="67"/>
      <c r="E29" s="66"/>
      <c r="F29" s="66"/>
    </row>
    <row r="31" spans="1:11" x14ac:dyDescent="0.2">
      <c r="A31" s="175" t="s">
        <v>86</v>
      </c>
      <c r="B31" s="176"/>
      <c r="C31" s="176"/>
      <c r="D31" s="176"/>
      <c r="E31" s="176"/>
      <c r="F31" s="177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43800</v>
      </c>
      <c r="B33" s="65">
        <f>'MAIN SHEET'!G9</f>
        <v>44165</v>
      </c>
      <c r="C33" s="174" t="s">
        <v>78</v>
      </c>
      <c r="D33" s="174"/>
      <c r="E33" s="174"/>
      <c r="F33" s="66">
        <f>'MAIN SHEET'!G93-SUBCONTRACTS!D51</f>
        <v>250000</v>
      </c>
    </row>
    <row r="34" spans="1:6" x14ac:dyDescent="0.2">
      <c r="A34" s="174" t="s">
        <v>56</v>
      </c>
      <c r="B34" s="174"/>
      <c r="C34" s="174"/>
      <c r="D34" s="174"/>
      <c r="E34" s="174"/>
      <c r="F34" s="66">
        <f>SUBCONTRACTS!D51</f>
        <v>0</v>
      </c>
    </row>
    <row r="35" spans="1:6" x14ac:dyDescent="0.2">
      <c r="A35" s="174" t="s">
        <v>80</v>
      </c>
      <c r="B35" s="174"/>
      <c r="C35" s="174"/>
      <c r="D35" s="174"/>
      <c r="E35" s="174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0.54</v>
      </c>
      <c r="E38" s="66">
        <f>'MAIN SHEET'!G95</f>
        <v>250000</v>
      </c>
      <c r="F38" s="66">
        <f>'MAIN SHEET'!G97</f>
        <v>135000</v>
      </c>
    </row>
    <row r="39" spans="1:6" x14ac:dyDescent="0.2">
      <c r="C39" s="63"/>
      <c r="D39" s="67"/>
      <c r="E39" s="66"/>
      <c r="F39" s="66"/>
    </row>
    <row r="41" spans="1:6" x14ac:dyDescent="0.2">
      <c r="A41" s="175" t="s">
        <v>87</v>
      </c>
      <c r="B41" s="176"/>
      <c r="C41" s="176"/>
      <c r="D41" s="176"/>
      <c r="E41" s="176"/>
      <c r="F41" s="177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44166</v>
      </c>
      <c r="B43" s="65">
        <f>'MAIN SHEET'!H9</f>
        <v>44530</v>
      </c>
      <c r="C43" s="174" t="s">
        <v>78</v>
      </c>
      <c r="D43" s="174"/>
      <c r="E43" s="174"/>
      <c r="F43" s="66">
        <f>'MAIN SHEET'!H93-SUBCONTRACTS!E51</f>
        <v>250000</v>
      </c>
    </row>
    <row r="44" spans="1:6" x14ac:dyDescent="0.2">
      <c r="A44" s="174" t="s">
        <v>56</v>
      </c>
      <c r="B44" s="174"/>
      <c r="C44" s="174"/>
      <c r="D44" s="174"/>
      <c r="E44" s="174"/>
      <c r="F44" s="66">
        <f>SUBCONTRACTS!E51</f>
        <v>0</v>
      </c>
    </row>
    <row r="45" spans="1:6" x14ac:dyDescent="0.2">
      <c r="A45" s="174" t="s">
        <v>80</v>
      </c>
      <c r="B45" s="174"/>
      <c r="C45" s="174"/>
      <c r="D45" s="174"/>
      <c r="E45" s="174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0.54</v>
      </c>
      <c r="E48" s="66">
        <f>'MAIN SHEET'!H95</f>
        <v>250000</v>
      </c>
      <c r="F48" s="66">
        <f>'MAIN SHEET'!H97</f>
        <v>135000</v>
      </c>
    </row>
    <row r="49" spans="1:6" x14ac:dyDescent="0.2">
      <c r="C49" s="63"/>
      <c r="D49" s="67"/>
      <c r="E49" s="66"/>
      <c r="F49" s="66"/>
    </row>
    <row r="51" spans="1:6" x14ac:dyDescent="0.2">
      <c r="A51" s="175" t="s">
        <v>88</v>
      </c>
      <c r="B51" s="176"/>
      <c r="C51" s="176"/>
      <c r="D51" s="176"/>
      <c r="E51" s="176"/>
      <c r="F51" s="177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44531</v>
      </c>
      <c r="B53" s="65">
        <f>'MAIN SHEET'!I9</f>
        <v>44895</v>
      </c>
      <c r="C53" s="174" t="s">
        <v>78</v>
      </c>
      <c r="D53" s="174"/>
      <c r="E53" s="174"/>
      <c r="F53" s="66">
        <f>'MAIN SHEET'!I93-SUBCONTRACTS!F51</f>
        <v>250000</v>
      </c>
    </row>
    <row r="54" spans="1:6" x14ac:dyDescent="0.2">
      <c r="A54" s="174" t="s">
        <v>56</v>
      </c>
      <c r="B54" s="174"/>
      <c r="C54" s="174"/>
      <c r="D54" s="174"/>
      <c r="E54" s="174"/>
      <c r="F54" s="66">
        <f>SUBCONTRACTS!F51</f>
        <v>0</v>
      </c>
    </row>
    <row r="55" spans="1:6" x14ac:dyDescent="0.2">
      <c r="A55" s="174" t="s">
        <v>80</v>
      </c>
      <c r="B55" s="174"/>
      <c r="C55" s="174"/>
      <c r="D55" s="174"/>
      <c r="E55" s="174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0.54</v>
      </c>
      <c r="E58" s="66">
        <f>'MAIN SHEET'!I95</f>
        <v>250000</v>
      </c>
      <c r="F58" s="66">
        <f>'MAIN SHEET'!I97</f>
        <v>135000</v>
      </c>
    </row>
    <row r="59" spans="1:6" x14ac:dyDescent="0.2">
      <c r="C59" s="63"/>
      <c r="D59" s="67"/>
      <c r="E59" s="66"/>
      <c r="F59" s="66"/>
    </row>
    <row r="61" spans="1:6" x14ac:dyDescent="0.2">
      <c r="A61" s="175" t="s">
        <v>89</v>
      </c>
      <c r="B61" s="176"/>
      <c r="C61" s="176"/>
      <c r="D61" s="176"/>
      <c r="E61" s="176"/>
      <c r="F61" s="177"/>
    </row>
    <row r="62" spans="1:6" x14ac:dyDescent="0.2">
      <c r="A62" s="181" t="s">
        <v>90</v>
      </c>
      <c r="B62" s="181"/>
      <c r="C62" s="181"/>
      <c r="D62" s="181"/>
      <c r="E62" s="181"/>
      <c r="F62" s="66">
        <f>'MAIN SHEET'!K93-SUBCONTRACTS!H51</f>
        <v>1250000</v>
      </c>
    </row>
    <row r="63" spans="1:6" x14ac:dyDescent="0.2">
      <c r="A63" s="181" t="s">
        <v>91</v>
      </c>
      <c r="B63" s="181"/>
      <c r="C63" s="181"/>
      <c r="D63" s="181"/>
      <c r="E63" s="181"/>
      <c r="F63" s="66">
        <f>SUBCONTRACTS!H51</f>
        <v>0</v>
      </c>
    </row>
    <row r="64" spans="1:6" x14ac:dyDescent="0.2">
      <c r="A64" s="181" t="s">
        <v>92</v>
      </c>
      <c r="B64" s="181"/>
      <c r="C64" s="181"/>
      <c r="D64" s="181"/>
      <c r="E64" s="181"/>
      <c r="F64" s="66">
        <f>'MAIN SHEET'!K93</f>
        <v>1250000</v>
      </c>
    </row>
    <row r="65" spans="1:6" x14ac:dyDescent="0.2">
      <c r="A65" s="181" t="s">
        <v>93</v>
      </c>
      <c r="B65" s="181"/>
      <c r="C65" s="181"/>
      <c r="D65" s="181"/>
      <c r="E65" s="181"/>
      <c r="F65" s="66">
        <f>'MAIN SHEET'!K97</f>
        <v>675000</v>
      </c>
    </row>
    <row r="66" spans="1:6" x14ac:dyDescent="0.2">
      <c r="A66" s="181" t="s">
        <v>94</v>
      </c>
      <c r="B66" s="181"/>
      <c r="C66" s="181"/>
      <c r="D66" s="181"/>
      <c r="E66" s="181"/>
      <c r="F66" s="66">
        <f>'MAIN SHEET'!K99</f>
        <v>1925000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4" t="s">
        <v>170</v>
      </c>
      <c r="B2" s="184"/>
      <c r="C2" s="184"/>
      <c r="D2" s="184"/>
      <c r="E2" s="184"/>
      <c r="F2" s="184"/>
      <c r="G2" s="184"/>
    </row>
    <row r="3" spans="1:7" ht="15" x14ac:dyDescent="0.25">
      <c r="A3" s="184"/>
      <c r="B3" s="184"/>
      <c r="C3" s="184"/>
      <c r="D3" s="184"/>
      <c r="E3" s="184"/>
      <c r="F3" s="184"/>
      <c r="G3" s="184"/>
    </row>
    <row r="4" spans="1:7" ht="14.25" x14ac:dyDescent="0.2">
      <c r="A4" s="185" t="s">
        <v>171</v>
      </c>
      <c r="B4" s="185"/>
      <c r="C4" s="185"/>
      <c r="D4" s="185"/>
      <c r="E4" s="185"/>
      <c r="F4" s="185"/>
      <c r="G4" s="185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6" sqref="B16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2" t="s">
        <v>102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4" spans="1:17" ht="12" x14ac:dyDescent="0.2">
      <c r="A4" s="189" t="s">
        <v>103</v>
      </c>
      <c r="B4" s="190"/>
      <c r="C4" s="190"/>
      <c r="D4" s="190"/>
      <c r="E4" s="190"/>
      <c r="F4" s="190"/>
    </row>
    <row r="5" spans="1:17" ht="12" x14ac:dyDescent="0.2">
      <c r="A5" s="3" t="str">
        <f>TEXT('MAIN SHEET'!B5, "mm/dd/yyyy")&amp;" - "&amp;TEXT('MAIN SHEET'!B6, "mm/dd/yyyy")</f>
        <v>12/01/2017 - 11/30/2022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87" t="s">
        <v>105</v>
      </c>
      <c r="E7" s="188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675000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1925000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2" t="s">
        <v>109</v>
      </c>
      <c r="B33" s="192"/>
      <c r="C33" s="192"/>
      <c r="D33" s="192"/>
      <c r="E33" s="192"/>
      <c r="F33" s="192"/>
      <c r="G33" s="3"/>
      <c r="H33" s="3"/>
      <c r="I33" s="3"/>
    </row>
    <row r="34" spans="1:9" ht="12" x14ac:dyDescent="0.2">
      <c r="A34" s="191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1"/>
      <c r="C34" s="191"/>
      <c r="D34" s="191"/>
      <c r="E34" s="191"/>
      <c r="F34" s="191"/>
      <c r="G34" s="3"/>
      <c r="H34" s="3"/>
      <c r="I34" s="3"/>
    </row>
    <row r="35" spans="1:9" ht="12" x14ac:dyDescent="0.2">
      <c r="A35" s="143" t="str">
        <f>IF('MAIN SHEET'!A104="","","2) "&amp;'MAIN SHEET'!A104)</f>
        <v/>
      </c>
      <c r="B35" s="148"/>
      <c r="C35" s="148"/>
      <c r="D35" s="148"/>
      <c r="E35" s="148"/>
      <c r="F35" s="144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41" t="s">
        <v>112</v>
      </c>
      <c r="C38" s="141"/>
      <c r="D38" s="141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86" t="str">
        <f>IF(SUBCONTRACTS!B5="","",SUBCONTRACTS!B5)</f>
        <v/>
      </c>
      <c r="C39" s="186"/>
      <c r="D39" s="186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86" t="str">
        <f>IF(SUBCONTRACTS!B14="","",SUBCONTRACTS!B14)</f>
        <v/>
      </c>
      <c r="C40" s="186"/>
      <c r="D40" s="186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86" t="str">
        <f>IF(SUBCONTRACTS!B23="","",SUBCONTRACTS!B23)</f>
        <v/>
      </c>
      <c r="C41" s="186"/>
      <c r="D41" s="186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86" t="str">
        <f>IF(SUBCONTRACTS!B32="","",SUBCONTRACTS!B32)</f>
        <v/>
      </c>
      <c r="C42" s="186"/>
      <c r="D42" s="186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86" t="str">
        <f>IF(SUBCONTRACTS!B41="","",SUBCONTRACTS!B41)</f>
        <v/>
      </c>
      <c r="C43" s="186"/>
      <c r="D43" s="186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2017-03-20T11:48:03Z</dcterms:modified>
</cp:coreProperties>
</file>