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6065" windowHeight="9390" tabRatio="685"/>
  </bookViews>
  <sheets>
    <sheet name="MAIN SHEET" sheetId="1" r:id="rId1"/>
    <sheet name="KSEF BUDGET PAGE" sheetId="9" r:id="rId2"/>
    <sheet name="PCF BUDGET INFO" sheetId="5" r:id="rId3"/>
  </sheets>
  <definedNames>
    <definedName name="COLs">#REF!</definedName>
    <definedName name="PI">'MAIN SHEET'!$K$34:$K$62</definedName>
  </definedNames>
  <calcPr calcId="145621"/>
</workbook>
</file>

<file path=xl/calcChain.xml><?xml version="1.0" encoding="utf-8"?>
<calcChain xmlns="http://schemas.openxmlformats.org/spreadsheetml/2006/main">
  <c r="D39" i="1" l="1"/>
  <c r="D40" i="1"/>
  <c r="D41" i="1"/>
  <c r="D42" i="1"/>
  <c r="D43" i="1"/>
  <c r="D44" i="1"/>
  <c r="D38" i="1"/>
  <c r="A34" i="5" l="1"/>
  <c r="B15" i="5"/>
  <c r="J12" i="1"/>
  <c r="K12" i="1"/>
  <c r="J13" i="1"/>
  <c r="K13" i="1"/>
  <c r="J14" i="1"/>
  <c r="K14" i="1"/>
  <c r="J15" i="1"/>
  <c r="K15" i="1"/>
  <c r="J16" i="1"/>
  <c r="K16" i="1"/>
  <c r="J17" i="1"/>
  <c r="K17" i="1"/>
  <c r="K11" i="1"/>
  <c r="J11" i="1"/>
  <c r="E40" i="5" l="1"/>
  <c r="E41" i="5"/>
  <c r="E39" i="5"/>
  <c r="H26" i="9"/>
  <c r="H25" i="9"/>
  <c r="H23" i="9"/>
  <c r="H22" i="9"/>
  <c r="H21" i="9"/>
  <c r="F13" i="9" l="1"/>
  <c r="F12" i="9"/>
  <c r="F11" i="9"/>
  <c r="F10" i="9"/>
  <c r="F9" i="9"/>
  <c r="F7" i="9"/>
  <c r="B4" i="9"/>
  <c r="B35" i="9" s="1"/>
  <c r="H32" i="9"/>
  <c r="F14" i="9" l="1"/>
  <c r="A44" i="1"/>
  <c r="A43" i="1"/>
  <c r="A42" i="1"/>
  <c r="A41" i="1"/>
  <c r="A40" i="1"/>
  <c r="A39" i="1"/>
  <c r="A38" i="1"/>
  <c r="E35" i="1"/>
  <c r="E44" i="1" s="1"/>
  <c r="E34" i="1"/>
  <c r="E43" i="1" s="1"/>
  <c r="E33" i="1"/>
  <c r="E42" i="1" s="1"/>
  <c r="E32" i="1"/>
  <c r="E41" i="1" s="1"/>
  <c r="E31" i="1"/>
  <c r="E40" i="1" s="1"/>
  <c r="E30" i="1"/>
  <c r="E39" i="1" s="1"/>
  <c r="E29" i="1"/>
  <c r="E38" i="1" s="1"/>
  <c r="B6" i="1"/>
  <c r="G35" i="1" l="1"/>
  <c r="G44" i="1"/>
  <c r="G34" i="1"/>
  <c r="G43" i="1"/>
  <c r="G33" i="1"/>
  <c r="G32" i="1"/>
  <c r="G41" i="1"/>
  <c r="H12" i="9"/>
  <c r="G31" i="1"/>
  <c r="H11" i="9"/>
  <c r="G30" i="1"/>
  <c r="H10" i="9"/>
  <c r="H13" i="9"/>
  <c r="G42" i="1"/>
  <c r="G29" i="1"/>
  <c r="G38" i="1"/>
  <c r="H9" i="9"/>
  <c r="E36" i="1"/>
  <c r="G40" i="1"/>
  <c r="G39" i="1"/>
  <c r="H15" i="9" l="1"/>
  <c r="G36" i="1"/>
  <c r="B8" i="5" s="1"/>
  <c r="E68" i="1"/>
  <c r="E45" i="1"/>
  <c r="J24" i="1"/>
  <c r="J25" i="1"/>
  <c r="J26" i="1"/>
  <c r="J20" i="1"/>
  <c r="E66" i="1"/>
  <c r="E73" i="1" s="1"/>
  <c r="G65" i="1"/>
  <c r="G63" i="1"/>
  <c r="G62" i="1"/>
  <c r="G61" i="1"/>
  <c r="E59" i="1"/>
  <c r="H18" i="9" s="1"/>
  <c r="G58" i="1"/>
  <c r="G57" i="1"/>
  <c r="E55" i="1"/>
  <c r="G54" i="1"/>
  <c r="G53" i="1"/>
  <c r="G52" i="1"/>
  <c r="G51" i="1"/>
  <c r="D26" i="1"/>
  <c r="E26" i="1" s="1"/>
  <c r="D25" i="1"/>
  <c r="E25" i="1" s="1"/>
  <c r="D24" i="1"/>
  <c r="E24" i="1" s="1"/>
  <c r="D23" i="1"/>
  <c r="E23" i="1" s="1"/>
  <c r="D22" i="1"/>
  <c r="E22" i="1" s="1"/>
  <c r="D21" i="1"/>
  <c r="D20" i="1"/>
  <c r="K20" i="1" s="1"/>
  <c r="F8" i="5"/>
  <c r="F9" i="5" s="1"/>
  <c r="A35" i="5"/>
  <c r="B5" i="1"/>
  <c r="G82" i="1"/>
  <c r="K8" i="1"/>
  <c r="A21" i="1"/>
  <c r="A22" i="1"/>
  <c r="A23" i="1"/>
  <c r="A24" i="1"/>
  <c r="A25" i="1"/>
  <c r="A26" i="1"/>
  <c r="A20" i="1"/>
  <c r="N21" i="1"/>
  <c r="N22" i="1"/>
  <c r="N23" i="1"/>
  <c r="N24" i="1"/>
  <c r="N25" i="1"/>
  <c r="N26" i="1"/>
  <c r="N20" i="1"/>
  <c r="J22" i="1"/>
  <c r="G12" i="1"/>
  <c r="E21" i="1"/>
  <c r="G16" i="1"/>
  <c r="G15" i="1"/>
  <c r="E18" i="1"/>
  <c r="B26" i="5"/>
  <c r="G45" i="1" l="1"/>
  <c r="B9" i="5" s="1"/>
  <c r="E69" i="1"/>
  <c r="E71" i="1"/>
  <c r="G71" i="1" s="1"/>
  <c r="H24" i="9"/>
  <c r="H27" i="9" s="1"/>
  <c r="E20" i="1"/>
  <c r="G20" i="1" s="1"/>
  <c r="G66" i="1"/>
  <c r="G73" i="1"/>
  <c r="G59" i="1"/>
  <c r="E72" i="1"/>
  <c r="G72" i="1" s="1"/>
  <c r="B14" i="5" s="1"/>
  <c r="G55" i="1"/>
  <c r="B12" i="5" s="1"/>
  <c r="J23" i="1"/>
  <c r="K24" i="1"/>
  <c r="J21" i="1"/>
  <c r="G21" i="1"/>
  <c r="K21" i="1"/>
  <c r="M15" i="1"/>
  <c r="G17" i="1"/>
  <c r="K26" i="1"/>
  <c r="G24" i="1"/>
  <c r="K23" i="1"/>
  <c r="K22" i="1"/>
  <c r="G22" i="1"/>
  <c r="M11" i="1"/>
  <c r="G26" i="1"/>
  <c r="M14" i="1"/>
  <c r="G23" i="1"/>
  <c r="G18" i="1"/>
  <c r="M13" i="1"/>
  <c r="G14" i="1"/>
  <c r="G25" i="1"/>
  <c r="G13" i="1"/>
  <c r="G11" i="1"/>
  <c r="E27" i="1" l="1"/>
  <c r="H16" i="9" s="1"/>
  <c r="H17" i="9" s="1"/>
  <c r="M23" i="1"/>
  <c r="M22" i="1"/>
  <c r="M21" i="1"/>
  <c r="M24" i="1"/>
  <c r="M17" i="1"/>
  <c r="K18" i="1"/>
  <c r="K25" i="1"/>
  <c r="M25" i="1" s="1"/>
  <c r="M26" i="1"/>
  <c r="M12" i="1"/>
  <c r="M16" i="1"/>
  <c r="M20" i="1"/>
  <c r="E49" i="1"/>
  <c r="K9" i="1"/>
  <c r="K27" i="1" l="1"/>
  <c r="M27" i="1" s="1"/>
  <c r="E9" i="5" s="1"/>
  <c r="M18" i="1"/>
  <c r="E8" i="5" s="1"/>
  <c r="G27" i="1"/>
  <c r="G69" i="1"/>
  <c r="G68" i="1"/>
  <c r="A5" i="5"/>
  <c r="E16" i="5" l="1"/>
  <c r="H19" i="9" l="1"/>
  <c r="H28" i="9" s="1"/>
  <c r="H33" i="9" s="1"/>
  <c r="E70" i="1"/>
  <c r="G49" i="1"/>
  <c r="B13" i="5" s="1"/>
  <c r="B16" i="5" s="1"/>
  <c r="B27" i="5" s="1"/>
  <c r="G70" i="1" l="1"/>
  <c r="E74" i="1"/>
  <c r="G74" i="1" s="1"/>
  <c r="E76" i="1" l="1"/>
  <c r="E78" i="1" s="1"/>
  <c r="G78" i="1" s="1"/>
  <c r="B30" i="5" s="1"/>
  <c r="E80" i="1" l="1"/>
  <c r="G80" i="1" s="1"/>
  <c r="B31" i="5" s="1"/>
</calcChain>
</file>

<file path=xl/comments1.xml><?xml version="1.0" encoding="utf-8"?>
<comments xmlns="http://schemas.openxmlformats.org/spreadsheetml/2006/main">
  <authors>
    <author>Maria Labreveux</author>
  </authors>
  <commentList>
    <comment ref="H33" authorId="0">
      <text>
        <r>
          <rPr>
            <b/>
            <sz val="9"/>
            <color indexed="81"/>
            <rFont val="Tahoma"/>
            <family val="2"/>
          </rPr>
          <t>Maria Labreveux:</t>
        </r>
        <r>
          <rPr>
            <sz val="9"/>
            <color indexed="81"/>
            <rFont val="Tahoma"/>
            <family val="2"/>
          </rPr>
          <t xml:space="preserve">
Budget &lt;= $50K; do not use decimals </t>
        </r>
      </text>
    </comment>
  </commentList>
</comments>
</file>

<file path=xl/sharedStrings.xml><?xml version="1.0" encoding="utf-8"?>
<sst xmlns="http://schemas.openxmlformats.org/spreadsheetml/2006/main" count="181" uniqueCount="125">
  <si>
    <t>PI name:</t>
  </si>
  <si>
    <t>Project title:</t>
  </si>
  <si>
    <t>Effort %</t>
  </si>
  <si>
    <t>Salary</t>
  </si>
  <si>
    <t>Year 1</t>
  </si>
  <si>
    <t>TOTAL</t>
  </si>
  <si>
    <t>Start date:</t>
  </si>
  <si>
    <t>End date:</t>
  </si>
  <si>
    <t>TOTALS</t>
  </si>
  <si>
    <t>Fringe benefits</t>
  </si>
  <si>
    <t>Fringe %</t>
  </si>
  <si>
    <t>Fringe</t>
  </si>
  <si>
    <t>Supplies</t>
  </si>
  <si>
    <t>Subcontracts</t>
  </si>
  <si>
    <t>Travel</t>
  </si>
  <si>
    <t>Tuition</t>
  </si>
  <si>
    <t>Other expenses</t>
  </si>
  <si>
    <t>DETAILED BUDGET TOTALS</t>
  </si>
  <si>
    <t>COST SHARE</t>
  </si>
  <si>
    <t>Salary &amp; wages</t>
  </si>
  <si>
    <t>Supplies &amp; expenses</t>
  </si>
  <si>
    <t>TOTAL Direct Costs</t>
  </si>
  <si>
    <t>Speedtype</t>
  </si>
  <si>
    <t>Salaries</t>
  </si>
  <si>
    <t>F/A RATE</t>
  </si>
  <si>
    <t>TOTAL COSTS</t>
  </si>
  <si>
    <t>Equip ≥$5K per item</t>
  </si>
  <si>
    <t>Alteration/Renovation ≥$100K</t>
  </si>
  <si>
    <t>Equipment ≥$5K per item (190000)</t>
  </si>
  <si>
    <t>Alteration/Renovation ≥$100K (190000)</t>
  </si>
  <si>
    <t>Off-Site Rental (519000)</t>
  </si>
  <si>
    <t>Patient Care (519000)</t>
  </si>
  <si>
    <t>Subcontract amounts in excess of first $25K on each (519000)</t>
  </si>
  <si>
    <t>Tuition (520000)</t>
  </si>
  <si>
    <t xml:space="preserve">Other      </t>
  </si>
  <si>
    <t>Total Exclusions</t>
  </si>
  <si>
    <t>Modified TDC Base (18e TDC minus 18h exclusions)</t>
  </si>
  <si>
    <t>Speedtypes</t>
  </si>
  <si>
    <t>TARGET ANNUAL DIRECT COSTS</t>
  </si>
  <si>
    <t>GRA insurance</t>
  </si>
  <si>
    <t>Start date</t>
  </si>
  <si>
    <t>End date</t>
  </si>
  <si>
    <t>DIRECT COST SUBTOTAL</t>
  </si>
  <si>
    <t>F&amp;A SUBTOTAL</t>
  </si>
  <si>
    <t>COMMENTS</t>
  </si>
  <si>
    <t>PROPOSAL CLEARANCE FORM BUDGET PAGE INFO</t>
  </si>
  <si>
    <t>#18c Entire Proposed Budget Period</t>
  </si>
  <si>
    <t>#18d Requested from sponsor</t>
  </si>
  <si>
    <t>#18f UofL Cost Share</t>
  </si>
  <si>
    <t>#18g Exclusions to TDC Base</t>
  </si>
  <si>
    <t>#18j F&amp;A Indirect costs</t>
  </si>
  <si>
    <t>#18k Total Cost of Project</t>
  </si>
  <si>
    <t>#18l Budget Remarks</t>
  </si>
  <si>
    <t>#19 Subcontracts to be issued</t>
  </si>
  <si>
    <t>Organization name</t>
  </si>
  <si>
    <t>PI/Contact name</t>
  </si>
  <si>
    <t>Current year</t>
  </si>
  <si>
    <t>Remain Years</t>
  </si>
  <si>
    <t>Cost of living % increase</t>
  </si>
  <si>
    <t>Fringe benefit rate</t>
  </si>
  <si>
    <t>GRA tuition</t>
  </si>
  <si>
    <t>Role</t>
  </si>
  <si>
    <t>PI</t>
  </si>
  <si>
    <t>Co-inv</t>
  </si>
  <si>
    <t>Post doctoral associate</t>
  </si>
  <si>
    <t>Undergraduate student</t>
  </si>
  <si>
    <t>Other professional</t>
  </si>
  <si>
    <t>Graduate student</t>
  </si>
  <si>
    <t>PROPOSAL BUDGET SHEET</t>
  </si>
  <si>
    <t>PRINCIPAL INVESTIGATOR:</t>
  </si>
  <si>
    <t>KSEF REFERENCE #</t>
  </si>
  <si>
    <t xml:space="preserve">ORGANIZATION: </t>
  </si>
  <si>
    <t>KSEF-_____-RDE-____</t>
  </si>
  <si>
    <t>Number:</t>
  </si>
  <si>
    <t>KSEF Funds Requested</t>
  </si>
  <si>
    <t>A. SENIOR PERSONNEL: PI, Co-PIs, Faculty, other Senior Associates (List each separately with title in the Budget Narrative)</t>
  </si>
  <si>
    <t>KSEF Funds Not Allowed</t>
  </si>
  <si>
    <r>
      <t xml:space="preserve">B. OTHER PERSONNEL </t>
    </r>
    <r>
      <rPr>
        <b/>
        <sz val="8"/>
        <rFont val="Calibri"/>
        <family val="2"/>
      </rPr>
      <t>(List each separately with title in the Budget Narrative):</t>
    </r>
  </si>
  <si>
    <t>1. Post Doctoral Associates</t>
  </si>
  <si>
    <t>2. Other Professionals</t>
  </si>
  <si>
    <t>3. Graduate Students</t>
  </si>
  <si>
    <t>4. Undergraduate Students</t>
  </si>
  <si>
    <t>5. Other</t>
  </si>
  <si>
    <t>6. Total number of Personnel</t>
  </si>
  <si>
    <t>7. Total Personnel Salaries and Wages</t>
  </si>
  <si>
    <t>8. Total Personnel Fringe Benefits</t>
  </si>
  <si>
    <t>C. TOTAL SALARIES, WAGES AND FRINGE BENEFITS (B7+B8)</t>
  </si>
  <si>
    <t>D. TRAVEL (Domestic Only)</t>
  </si>
  <si>
    <t>E. MATERIALS AND SUPPLIES</t>
  </si>
  <si>
    <r>
      <t xml:space="preserve">F. OTHER DIRECT COSTS </t>
    </r>
    <r>
      <rPr>
        <b/>
        <sz val="8"/>
        <rFont val="Calibri"/>
        <family val="2"/>
      </rPr>
      <t>(Describe in Budget Narrative):</t>
    </r>
  </si>
  <si>
    <t>1. Publication Costs</t>
  </si>
  <si>
    <t>2. Consultant Services</t>
  </si>
  <si>
    <t>3. Computer Services</t>
  </si>
  <si>
    <t>4. Subawards</t>
  </si>
  <si>
    <t>5. Tuition</t>
  </si>
  <si>
    <t>6. Other</t>
  </si>
  <si>
    <t>7. Total Other Direct Costs</t>
  </si>
  <si>
    <t>G. TOTAL DIRECT COSTS (C+D+E+F7)</t>
  </si>
  <si>
    <t>H. INDIRECT COSTS (KSEF allowance for Indirect = 10%)</t>
  </si>
  <si>
    <t>If you don't want to request funds for indirect, enter 0 under Indirect Rate below. The indirect rate may be reduced as well. But it cannot exceed 10%</t>
  </si>
  <si>
    <t>Base Funds = Total Direct Costs minus Travel, Tuition, and External Contract Costs (G-D-F2-F5)</t>
  </si>
  <si>
    <t>Base Funds</t>
  </si>
  <si>
    <t>x</t>
  </si>
  <si>
    <r>
      <t xml:space="preserve">Indirect Rate Max                                </t>
    </r>
    <r>
      <rPr>
        <b/>
        <sz val="8"/>
        <rFont val="Calibri"/>
        <family val="2"/>
      </rPr>
      <t>(enter percentage)</t>
    </r>
  </si>
  <si>
    <t>I. AMOUNT OF THIS REQUEST (G+H)</t>
  </si>
  <si>
    <t>TYPED NAME OF:</t>
  </si>
  <si>
    <t>SIGNATURE:</t>
  </si>
  <si>
    <t>DATE:</t>
  </si>
  <si>
    <t xml:space="preserve">ORGANIZATION AUTHORIZED REPRESENTATIVE &amp; TITLE: </t>
  </si>
  <si>
    <t>University of Louisville Research Foundation, Inc.</t>
  </si>
  <si>
    <t>Senior (faculty) salaries</t>
  </si>
  <si>
    <t>Other personnel salaries</t>
  </si>
  <si>
    <t>Senior roles</t>
  </si>
  <si>
    <t>Senior fringe benefits</t>
  </si>
  <si>
    <t>Other personnel fringe benefits</t>
  </si>
  <si>
    <t>KSEF RDE 2016</t>
  </si>
  <si>
    <t>TARGET TOTALCOSTS</t>
  </si>
  <si>
    <t>Other direct costs</t>
  </si>
  <si>
    <t>Publication costs</t>
  </si>
  <si>
    <t>Consultant services</t>
  </si>
  <si>
    <t>Computer services</t>
  </si>
  <si>
    <t>Other costs</t>
  </si>
  <si>
    <t>Post-doc salary</t>
  </si>
  <si>
    <t>Post-doc fringe</t>
  </si>
  <si>
    <t>MODIFIED TOTAL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</si>
</sst>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0.0%"/>
    <numFmt numFmtId="165" formatCode="&quot;$&quot;#,##0.00"/>
    <numFmt numFmtId="166" formatCode="_(&quot;$&quot;* #,##0_);_(&quot;$&quot;* \(#,##0\);_(&quot;$&quot;* &quot;-&quot;??_);_(@_)"/>
    <numFmt numFmtId="167" formatCode="_(&quot;$&quot;* #,##0_);_(&quot;$&quot;* \(#,##0\);_(&quot;$&quot;* &quot;-&quot;??"/>
    <numFmt numFmtId="168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medium">
        <color indexed="64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64"/>
      </right>
      <top style="thick">
        <color indexed="8"/>
      </top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/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 style="thick">
        <color indexed="8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" xfId="0" applyFont="1" applyBorder="1"/>
    <xf numFmtId="167" fontId="3" fillId="0" borderId="1" xfId="0" applyNumberFormat="1" applyFont="1" applyBorder="1"/>
    <xf numFmtId="167" fontId="4" fillId="0" borderId="1" xfId="0" applyNumberFormat="1" applyFont="1" applyBorder="1"/>
    <xf numFmtId="0" fontId="4" fillId="3" borderId="1" xfId="0" applyFont="1" applyFill="1" applyBorder="1" applyAlignment="1">
      <alignment horizontal="right"/>
    </xf>
    <xf numFmtId="167" fontId="4" fillId="3" borderId="1" xfId="0" applyNumberFormat="1" applyFont="1" applyFill="1" applyBorder="1"/>
    <xf numFmtId="0" fontId="4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167" fontId="4" fillId="0" borderId="2" xfId="0" applyNumberFormat="1" applyFont="1" applyBorder="1"/>
    <xf numFmtId="0" fontId="3" fillId="3" borderId="1" xfId="0" applyFont="1" applyFill="1" applyBorder="1"/>
    <xf numFmtId="49" fontId="3" fillId="0" borderId="1" xfId="0" applyNumberFormat="1" applyFont="1" applyBorder="1"/>
    <xf numFmtId="0" fontId="3" fillId="0" borderId="1" xfId="0" applyNumberFormat="1" applyFont="1" applyBorder="1"/>
    <xf numFmtId="167" fontId="5" fillId="2" borderId="1" xfId="0" applyNumberFormat="1" applyFont="1" applyFill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4" fillId="3" borderId="1" xfId="0" applyFont="1" applyFill="1" applyBorder="1"/>
    <xf numFmtId="168" fontId="4" fillId="3" borderId="1" xfId="0" applyNumberFormat="1" applyFont="1" applyFill="1" applyBorder="1"/>
    <xf numFmtId="0" fontId="5" fillId="2" borderId="0" xfId="0" applyFont="1" applyFill="1" applyAlignment="1">
      <alignment horizontal="left"/>
    </xf>
    <xf numFmtId="167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9" fillId="0" borderId="0" xfId="0" applyFont="1"/>
    <xf numFmtId="0" fontId="3" fillId="0" borderId="0" xfId="0" applyNumberFormat="1" applyFont="1" applyBorder="1"/>
    <xf numFmtId="168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5" fillId="2" borderId="0" xfId="0" applyFont="1" applyFill="1"/>
    <xf numFmtId="168" fontId="3" fillId="0" borderId="1" xfId="0" applyNumberFormat="1" applyFont="1" applyBorder="1"/>
    <xf numFmtId="0" fontId="3" fillId="0" borderId="4" xfId="0" applyFont="1" applyBorder="1"/>
    <xf numFmtId="165" fontId="3" fillId="0" borderId="1" xfId="0" applyNumberFormat="1" applyFont="1" applyBorder="1"/>
    <xf numFmtId="168" fontId="3" fillId="0" borderId="4" xfId="0" applyNumberFormat="1" applyFont="1" applyBorder="1"/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4" fillId="3" borderId="1" xfId="0" applyNumberFormat="1" applyFont="1" applyFill="1" applyBorder="1"/>
    <xf numFmtId="0" fontId="5" fillId="0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0" xfId="0" applyFont="1" applyFill="1"/>
    <xf numFmtId="168" fontId="3" fillId="0" borderId="1" xfId="0" applyNumberFormat="1" applyFont="1" applyBorder="1" applyAlignment="1">
      <alignment horizontal="center"/>
    </xf>
    <xf numFmtId="49" fontId="3" fillId="4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167" fontId="3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6" fontId="4" fillId="4" borderId="1" xfId="0" applyNumberFormat="1" applyFont="1" applyFill="1" applyBorder="1" applyProtection="1">
      <protection locked="0"/>
    </xf>
    <xf numFmtId="2" fontId="3" fillId="0" borderId="0" xfId="0" applyNumberFormat="1" applyFont="1"/>
    <xf numFmtId="1" fontId="3" fillId="0" borderId="0" xfId="0" applyNumberFormat="1" applyFont="1"/>
    <xf numFmtId="14" fontId="4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4" fillId="6" borderId="0" xfId="0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167" fontId="3" fillId="0" borderId="2" xfId="0" applyNumberFormat="1" applyFont="1" applyBorder="1"/>
    <xf numFmtId="167" fontId="4" fillId="3" borderId="2" xfId="0" applyNumberFormat="1" applyFont="1" applyFill="1" applyBorder="1"/>
    <xf numFmtId="166" fontId="3" fillId="4" borderId="2" xfId="0" applyNumberFormat="1" applyFont="1" applyFill="1" applyBorder="1" applyProtection="1">
      <protection locked="0"/>
    </xf>
    <xf numFmtId="0" fontId="5" fillId="2" borderId="3" xfId="0" applyFont="1" applyFill="1" applyBorder="1" applyAlignment="1">
      <alignment horizontal="center"/>
    </xf>
    <xf numFmtId="9" fontId="3" fillId="0" borderId="1" xfId="0" applyNumberFormat="1" applyFont="1" applyBorder="1"/>
    <xf numFmtId="14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/>
    <xf numFmtId="9" fontId="3" fillId="0" borderId="0" xfId="0" applyNumberFormat="1" applyFont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Alignment="1">
      <alignment horizontal="left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Alignment="1">
      <alignment horizontal="right" wrapText="1"/>
    </xf>
    <xf numFmtId="0" fontId="11" fillId="0" borderId="22" xfId="0" applyFont="1" applyFill="1" applyBorder="1" applyAlignment="1">
      <alignment horizontal="right" wrapText="1"/>
    </xf>
    <xf numFmtId="0" fontId="11" fillId="0" borderId="64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wrapText="1"/>
    </xf>
    <xf numFmtId="0" fontId="13" fillId="7" borderId="17" xfId="0" applyFont="1" applyFill="1" applyBorder="1" applyAlignment="1">
      <alignment wrapText="1"/>
    </xf>
    <xf numFmtId="0" fontId="11" fillId="7" borderId="28" xfId="0" applyFont="1" applyFill="1" applyBorder="1" applyAlignment="1">
      <alignment horizontal="center" wrapText="1"/>
    </xf>
    <xf numFmtId="0" fontId="13" fillId="0" borderId="30" xfId="0" applyFont="1" applyFill="1" applyBorder="1" applyAlignment="1">
      <alignment wrapText="1"/>
    </xf>
    <xf numFmtId="0" fontId="11" fillId="0" borderId="65" xfId="0" applyFont="1" applyFill="1" applyBorder="1" applyAlignment="1">
      <alignment horizontal="right" wrapText="1"/>
    </xf>
    <xf numFmtId="0" fontId="13" fillId="0" borderId="68" xfId="0" applyFont="1" applyFill="1" applyBorder="1" applyAlignment="1">
      <alignment wrapText="1"/>
    </xf>
    <xf numFmtId="0" fontId="4" fillId="6" borderId="0" xfId="0" applyFont="1" applyFill="1" applyBorder="1" applyAlignment="1">
      <alignment horizontal="right"/>
    </xf>
    <xf numFmtId="167" fontId="4" fillId="6" borderId="0" xfId="0" applyNumberFormat="1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0" fillId="0" borderId="0" xfId="0" applyFill="1"/>
    <xf numFmtId="0" fontId="0" fillId="0" borderId="69" xfId="0" applyFill="1" applyBorder="1"/>
    <xf numFmtId="0" fontId="0" fillId="0" borderId="70" xfId="0" applyFill="1" applyBorder="1"/>
    <xf numFmtId="0" fontId="5" fillId="2" borderId="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167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168" fontId="3" fillId="0" borderId="0" xfId="0" applyNumberFormat="1" applyFont="1" applyBorder="1"/>
    <xf numFmtId="167" fontId="4" fillId="7" borderId="1" xfId="0" applyNumberFormat="1" applyFont="1" applyFill="1" applyBorder="1"/>
    <xf numFmtId="167" fontId="4" fillId="10" borderId="1" xfId="0" applyNumberFormat="1" applyFont="1" applyFill="1" applyBorder="1"/>
    <xf numFmtId="167" fontId="4" fillId="10" borderId="2" xfId="0" applyNumberFormat="1" applyFont="1" applyFill="1" applyBorder="1"/>
    <xf numFmtId="0" fontId="4" fillId="0" borderId="1" xfId="0" applyFont="1" applyFill="1" applyBorder="1" applyAlignment="1">
      <alignment horizontal="right"/>
    </xf>
    <xf numFmtId="167" fontId="4" fillId="0" borderId="1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167" fontId="4" fillId="0" borderId="72" xfId="0" applyNumberFormat="1" applyFont="1" applyFill="1" applyBorder="1"/>
    <xf numFmtId="10" fontId="3" fillId="0" borderId="4" xfId="0" applyNumberFormat="1" applyFont="1" applyBorder="1"/>
    <xf numFmtId="6" fontId="4" fillId="3" borderId="1" xfId="0" applyNumberFormat="1" applyFont="1" applyFill="1" applyBorder="1"/>
    <xf numFmtId="167" fontId="3" fillId="11" borderId="1" xfId="0" applyNumberFormat="1" applyFont="1" applyFill="1" applyBorder="1"/>
    <xf numFmtId="167" fontId="3" fillId="11" borderId="2" xfId="0" applyNumberFormat="1" applyFont="1" applyFill="1" applyBorder="1"/>
    <xf numFmtId="167" fontId="4" fillId="11" borderId="1" xfId="0" applyNumberFormat="1" applyFont="1" applyFill="1" applyBorder="1"/>
    <xf numFmtId="167" fontId="4" fillId="11" borderId="2" xfId="0" applyNumberFormat="1" applyFont="1" applyFill="1" applyBorder="1"/>
    <xf numFmtId="0" fontId="3" fillId="11" borderId="1" xfId="0" applyFont="1" applyFill="1" applyBorder="1"/>
    <xf numFmtId="0" fontId="10" fillId="0" borderId="0" xfId="0" applyFont="1" applyFill="1" applyAlignment="1">
      <alignment horizontal="center"/>
    </xf>
    <xf numFmtId="9" fontId="3" fillId="0" borderId="1" xfId="0" applyNumberFormat="1" applyFont="1" applyFill="1" applyBorder="1"/>
    <xf numFmtId="0" fontId="4" fillId="0" borderId="2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10" borderId="2" xfId="0" applyFont="1" applyFill="1" applyBorder="1" applyAlignment="1">
      <alignment horizontal="right"/>
    </xf>
    <xf numFmtId="0" fontId="4" fillId="10" borderId="6" xfId="0" applyFont="1" applyFill="1" applyBorder="1" applyAlignment="1">
      <alignment horizontal="right"/>
    </xf>
    <xf numFmtId="0" fontId="4" fillId="10" borderId="5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0" fontId="4" fillId="4" borderId="73" xfId="0" applyFont="1" applyFill="1" applyBorder="1" applyAlignment="1" applyProtection="1">
      <alignment horizontal="left"/>
      <protection locked="0"/>
    </xf>
    <xf numFmtId="0" fontId="4" fillId="4" borderId="71" xfId="0" applyFont="1" applyFill="1" applyBorder="1" applyAlignment="1" applyProtection="1">
      <alignment horizontal="left"/>
      <protection locked="0"/>
    </xf>
    <xf numFmtId="14" fontId="4" fillId="0" borderId="4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0" xfId="0" applyFont="1" applyFill="1" applyBorder="1"/>
    <xf numFmtId="164" fontId="4" fillId="4" borderId="1" xfId="1" applyNumberFormat="1" applyFont="1" applyFill="1" applyBorder="1" applyAlignment="1" applyProtection="1">
      <alignment horizontal="left"/>
      <protection locked="0"/>
    </xf>
    <xf numFmtId="49" fontId="4" fillId="4" borderId="1" xfId="0" applyNumberFormat="1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vertical="top" wrapText="1"/>
    </xf>
    <xf numFmtId="0" fontId="13" fillId="0" borderId="67" xfId="0" applyFont="1" applyFill="1" applyBorder="1" applyAlignment="1">
      <alignment vertical="top" wrapText="1"/>
    </xf>
    <xf numFmtId="0" fontId="13" fillId="0" borderId="68" xfId="0" applyFont="1" applyFill="1" applyBorder="1" applyAlignment="1">
      <alignment vertical="top" wrapText="1"/>
    </xf>
    <xf numFmtId="6" fontId="13" fillId="0" borderId="23" xfId="0" applyNumberFormat="1" applyFont="1" applyFill="1" applyBorder="1" applyAlignment="1">
      <alignment horizontal="right"/>
    </xf>
    <xf numFmtId="6" fontId="13" fillId="0" borderId="28" xfId="0" applyNumberFormat="1" applyFont="1" applyFill="1" applyBorder="1" applyAlignment="1">
      <alignment horizontal="right"/>
    </xf>
    <xf numFmtId="0" fontId="11" fillId="0" borderId="27" xfId="0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28" xfId="0" applyFont="1" applyFill="1" applyBorder="1" applyAlignment="1">
      <alignment wrapText="1"/>
    </xf>
    <xf numFmtId="6" fontId="11" fillId="0" borderId="18" xfId="0" applyNumberFormat="1" applyFont="1" applyFill="1" applyBorder="1" applyAlignment="1">
      <alignment horizontal="center" wrapText="1"/>
    </xf>
    <xf numFmtId="6" fontId="11" fillId="0" borderId="28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0" fontId="11" fillId="7" borderId="18" xfId="0" applyFont="1" applyFill="1" applyBorder="1" applyAlignment="1">
      <alignment horizontal="center" wrapText="1"/>
    </xf>
    <xf numFmtId="0" fontId="11" fillId="7" borderId="28" xfId="0" applyFont="1" applyFill="1" applyBorder="1" applyAlignment="1">
      <alignment horizontal="center" wrapText="1"/>
    </xf>
    <xf numFmtId="0" fontId="11" fillId="7" borderId="18" xfId="0" applyFont="1" applyFill="1" applyBorder="1" applyAlignment="1">
      <alignment horizontal="center" vertical="top" wrapText="1"/>
    </xf>
    <xf numFmtId="0" fontId="11" fillId="7" borderId="28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vertical="top" wrapText="1"/>
    </xf>
    <xf numFmtId="0" fontId="13" fillId="0" borderId="31" xfId="0" applyFont="1" applyFill="1" applyBorder="1" applyAlignment="1">
      <alignment vertical="top" wrapText="1"/>
    </xf>
    <xf numFmtId="0" fontId="13" fillId="0" borderId="30" xfId="0" applyFont="1" applyFill="1" applyBorder="1" applyAlignment="1">
      <alignment vertical="top" wrapText="1"/>
    </xf>
    <xf numFmtId="0" fontId="11" fillId="0" borderId="50" xfId="0" applyFont="1" applyFill="1" applyBorder="1" applyAlignment="1">
      <alignment vertical="top" wrapText="1"/>
    </xf>
    <xf numFmtId="0" fontId="11" fillId="0" borderId="51" xfId="0" applyFont="1" applyFill="1" applyBorder="1" applyAlignment="1">
      <alignment vertical="top" wrapText="1"/>
    </xf>
    <xf numFmtId="0" fontId="11" fillId="0" borderId="52" xfId="0" applyFont="1" applyFill="1" applyBorder="1" applyAlignment="1">
      <alignment vertical="top" wrapText="1"/>
    </xf>
    <xf numFmtId="6" fontId="13" fillId="0" borderId="51" xfId="0" applyNumberFormat="1" applyFont="1" applyFill="1" applyBorder="1" applyAlignment="1">
      <alignment horizontal="right"/>
    </xf>
    <xf numFmtId="6" fontId="13" fillId="0" borderId="52" xfId="0" applyNumberFormat="1" applyFont="1" applyFill="1" applyBorder="1" applyAlignment="1">
      <alignment horizontal="right"/>
    </xf>
    <xf numFmtId="0" fontId="11" fillId="0" borderId="58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6" fontId="13" fillId="7" borderId="0" xfId="0" applyNumberFormat="1" applyFont="1" applyFill="1" applyBorder="1" applyAlignment="1">
      <alignment horizontal="center" wrapText="1"/>
    </xf>
    <xf numFmtId="6" fontId="13" fillId="7" borderId="59" xfId="0" applyNumberFormat="1" applyFont="1" applyFill="1" applyBorder="1" applyAlignment="1">
      <alignment horizontal="center" wrapText="1"/>
    </xf>
    <xf numFmtId="0" fontId="13" fillId="0" borderId="60" xfId="0" applyFont="1" applyFill="1" applyBorder="1" applyAlignment="1">
      <alignment horizontal="left" vertical="top" wrapText="1"/>
    </xf>
    <xf numFmtId="0" fontId="13" fillId="0" borderId="61" xfId="0" applyFont="1" applyFill="1" applyBorder="1" applyAlignment="1">
      <alignment horizontal="left" vertical="top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63" xfId="0" applyFont="1" applyFill="1" applyBorder="1" applyAlignment="1">
      <alignment horizontal="left" wrapText="1"/>
    </xf>
    <xf numFmtId="0" fontId="13" fillId="0" borderId="22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13" fillId="0" borderId="59" xfId="0" applyFont="1" applyFill="1" applyBorder="1"/>
    <xf numFmtId="6" fontId="11" fillId="0" borderId="23" xfId="0" applyNumberFormat="1" applyFont="1" applyFill="1" applyBorder="1" applyAlignment="1">
      <alignment horizontal="center" wrapText="1"/>
    </xf>
    <xf numFmtId="9" fontId="11" fillId="0" borderId="23" xfId="0" applyNumberFormat="1" applyFont="1" applyFill="1" applyBorder="1" applyAlignment="1">
      <alignment horizontal="center" wrapText="1"/>
    </xf>
    <xf numFmtId="0" fontId="13" fillId="0" borderId="18" xfId="0" applyFont="1" applyFill="1" applyBorder="1"/>
    <xf numFmtId="0" fontId="13" fillId="0" borderId="39" xfId="0" applyFont="1" applyFill="1" applyBorder="1" applyAlignment="1">
      <alignment horizontal="left" vertical="top" wrapText="1"/>
    </xf>
    <xf numFmtId="0" fontId="13" fillId="0" borderId="40" xfId="0" applyFont="1" applyFill="1" applyBorder="1" applyAlignment="1">
      <alignment horizontal="left" vertical="top" wrapText="1"/>
    </xf>
    <xf numFmtId="0" fontId="13" fillId="0" borderId="41" xfId="0" applyFont="1" applyFill="1" applyBorder="1" applyAlignment="1">
      <alignment horizontal="left" vertical="top" wrapText="1"/>
    </xf>
    <xf numFmtId="6" fontId="13" fillId="0" borderId="40" xfId="0" applyNumberFormat="1" applyFont="1" applyFill="1" applyBorder="1" applyAlignment="1">
      <alignment horizontal="right"/>
    </xf>
    <xf numFmtId="6" fontId="13" fillId="0" borderId="41" xfId="0" applyNumberFormat="1" applyFont="1" applyFill="1" applyBorder="1" applyAlignment="1">
      <alignment horizontal="right"/>
    </xf>
    <xf numFmtId="6" fontId="13" fillId="0" borderId="53" xfId="0" applyNumberFormat="1" applyFont="1" applyFill="1" applyBorder="1" applyAlignment="1">
      <alignment horizontal="right"/>
    </xf>
    <xf numFmtId="6" fontId="13" fillId="0" borderId="54" xfId="0" applyNumberFormat="1" applyFont="1" applyFill="1" applyBorder="1" applyAlignment="1">
      <alignment horizontal="right"/>
    </xf>
    <xf numFmtId="0" fontId="13" fillId="7" borderId="55" xfId="0" applyFont="1" applyFill="1" applyBorder="1" applyAlignment="1">
      <alignment horizontal="left" vertical="top" wrapText="1"/>
    </xf>
    <xf numFmtId="0" fontId="13" fillId="7" borderId="56" xfId="0" applyFont="1" applyFill="1" applyBorder="1" applyAlignment="1">
      <alignment horizontal="left" vertical="top" wrapText="1"/>
    </xf>
    <xf numFmtId="0" fontId="13" fillId="7" borderId="57" xfId="0" applyFont="1" applyFill="1" applyBorder="1" applyAlignment="1">
      <alignment horizontal="left" vertical="top" wrapText="1"/>
    </xf>
    <xf numFmtId="6" fontId="13" fillId="7" borderId="56" xfId="0" applyNumberFormat="1" applyFont="1" applyFill="1" applyBorder="1" applyAlignment="1">
      <alignment horizontal="right"/>
    </xf>
    <xf numFmtId="6" fontId="13" fillId="7" borderId="57" xfId="0" applyNumberFormat="1" applyFont="1" applyFill="1" applyBorder="1" applyAlignment="1">
      <alignment horizontal="right"/>
    </xf>
    <xf numFmtId="0" fontId="13" fillId="0" borderId="35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left" vertical="top" wrapText="1"/>
    </xf>
    <xf numFmtId="0" fontId="13" fillId="0" borderId="37" xfId="0" applyFont="1" applyFill="1" applyBorder="1" applyAlignment="1">
      <alignment horizontal="left" vertical="top" wrapText="1"/>
    </xf>
    <xf numFmtId="6" fontId="13" fillId="0" borderId="47" xfId="0" applyNumberFormat="1" applyFont="1" applyFill="1" applyBorder="1" applyAlignment="1">
      <alignment horizontal="right"/>
    </xf>
    <xf numFmtId="6" fontId="13" fillId="0" borderId="48" xfId="0" applyNumberFormat="1" applyFont="1" applyFill="1" applyBorder="1" applyAlignment="1">
      <alignment horizontal="right"/>
    </xf>
    <xf numFmtId="0" fontId="13" fillId="7" borderId="39" xfId="0" applyFont="1" applyFill="1" applyBorder="1" applyAlignment="1">
      <alignment horizontal="left" vertical="top" wrapText="1"/>
    </xf>
    <xf numFmtId="0" fontId="13" fillId="7" borderId="40" xfId="0" applyFont="1" applyFill="1" applyBorder="1" applyAlignment="1">
      <alignment horizontal="left" vertical="top" wrapText="1"/>
    </xf>
    <xf numFmtId="0" fontId="13" fillId="7" borderId="47" xfId="0" applyFont="1" applyFill="1" applyBorder="1" applyAlignment="1">
      <alignment horizontal="left" vertical="top" wrapText="1"/>
    </xf>
    <xf numFmtId="0" fontId="13" fillId="7" borderId="48" xfId="0" applyFont="1" applyFill="1" applyBorder="1" applyAlignment="1">
      <alignment horizontal="left" vertical="top" wrapText="1"/>
    </xf>
    <xf numFmtId="6" fontId="13" fillId="7" borderId="47" xfId="0" applyNumberFormat="1" applyFont="1" applyFill="1" applyBorder="1" applyAlignment="1">
      <alignment horizontal="right"/>
    </xf>
    <xf numFmtId="6" fontId="13" fillId="7" borderId="48" xfId="0" applyNumberFormat="1" applyFont="1" applyFill="1" applyBorder="1" applyAlignment="1">
      <alignment horizontal="right"/>
    </xf>
    <xf numFmtId="0" fontId="13" fillId="7" borderId="43" xfId="0" applyFont="1" applyFill="1" applyBorder="1" applyAlignment="1">
      <alignment horizontal="left" vertical="top" wrapText="1"/>
    </xf>
    <xf numFmtId="0" fontId="13" fillId="7" borderId="49" xfId="0" applyFont="1" applyFill="1" applyBorder="1" applyAlignment="1">
      <alignment horizontal="left" vertical="top" wrapText="1"/>
    </xf>
    <xf numFmtId="0" fontId="13" fillId="7" borderId="44" xfId="0" applyFont="1" applyFill="1" applyBorder="1" applyAlignment="1">
      <alignment horizontal="left" vertical="top" wrapText="1"/>
    </xf>
    <xf numFmtId="6" fontId="13" fillId="7" borderId="49" xfId="0" applyNumberFormat="1" applyFont="1" applyFill="1" applyBorder="1" applyAlignment="1">
      <alignment horizontal="right"/>
    </xf>
    <xf numFmtId="6" fontId="13" fillId="7" borderId="44" xfId="0" applyNumberFormat="1" applyFont="1" applyFill="1" applyBorder="1" applyAlignment="1">
      <alignment horizontal="right"/>
    </xf>
    <xf numFmtId="0" fontId="11" fillId="0" borderId="32" xfId="0" applyFont="1" applyFill="1" applyBorder="1" applyAlignment="1">
      <alignment vertical="top" wrapText="1"/>
    </xf>
    <xf numFmtId="0" fontId="11" fillId="0" borderId="33" xfId="0" applyFont="1" applyFill="1" applyBorder="1" applyAlignment="1">
      <alignment vertical="top" wrapText="1"/>
    </xf>
    <xf numFmtId="0" fontId="11" fillId="0" borderId="34" xfId="0" applyFont="1" applyFill="1" applyBorder="1" applyAlignment="1">
      <alignment vertical="top" wrapText="1"/>
    </xf>
    <xf numFmtId="6" fontId="13" fillId="0" borderId="33" xfId="0" applyNumberFormat="1" applyFont="1" applyFill="1" applyBorder="1" applyAlignment="1">
      <alignment horizontal="right"/>
    </xf>
    <xf numFmtId="6" fontId="13" fillId="0" borderId="34" xfId="0" applyNumberFormat="1" applyFont="1" applyFill="1" applyBorder="1" applyAlignment="1">
      <alignment horizontal="right"/>
    </xf>
    <xf numFmtId="0" fontId="11" fillId="0" borderId="50" xfId="0" applyFont="1" applyFill="1" applyBorder="1" applyAlignment="1">
      <alignment horizontal="left" vertical="top" wrapText="1"/>
    </xf>
    <xf numFmtId="0" fontId="11" fillId="0" borderId="51" xfId="0" applyFont="1" applyFill="1" applyBorder="1" applyAlignment="1">
      <alignment horizontal="left" vertical="top" wrapText="1"/>
    </xf>
    <xf numFmtId="0" fontId="11" fillId="0" borderId="52" xfId="0" applyFont="1" applyFill="1" applyBorder="1" applyAlignment="1">
      <alignment horizontal="left" vertical="top" wrapText="1"/>
    </xf>
    <xf numFmtId="0" fontId="13" fillId="0" borderId="42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7" borderId="41" xfId="0" applyFont="1" applyFill="1" applyBorder="1" applyAlignment="1">
      <alignment horizontal="left" vertical="top" wrapText="1"/>
    </xf>
    <xf numFmtId="0" fontId="13" fillId="7" borderId="43" xfId="0" applyFont="1" applyFill="1" applyBorder="1" applyAlignment="1">
      <alignment horizontal="center" vertical="top" wrapText="1"/>
    </xf>
    <xf numFmtId="0" fontId="13" fillId="7" borderId="44" xfId="0" applyFont="1" applyFill="1" applyBorder="1" applyAlignment="1">
      <alignment horizontal="center" vertical="top" wrapText="1"/>
    </xf>
    <xf numFmtId="6" fontId="13" fillId="9" borderId="45" xfId="0" applyNumberFormat="1" applyFont="1" applyFill="1" applyBorder="1" applyAlignment="1">
      <alignment vertical="top" wrapText="1"/>
    </xf>
    <xf numFmtId="6" fontId="13" fillId="9" borderId="46" xfId="0" applyNumberFormat="1" applyFont="1" applyFill="1" applyBorder="1" applyAlignment="1">
      <alignment vertical="top" wrapText="1"/>
    </xf>
    <xf numFmtId="0" fontId="11" fillId="0" borderId="32" xfId="0" applyFont="1" applyFill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3" fillId="0" borderId="38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6" fontId="13" fillId="0" borderId="36" xfId="0" applyNumberFormat="1" applyFont="1" applyFill="1" applyBorder="1" applyAlignment="1">
      <alignment horizontal="right"/>
    </xf>
    <xf numFmtId="6" fontId="13" fillId="0" borderId="37" xfId="0" applyNumberFormat="1" applyFont="1" applyFill="1" applyBorder="1" applyAlignment="1">
      <alignment horizontal="right"/>
    </xf>
    <xf numFmtId="0" fontId="13" fillId="0" borderId="27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1" fillId="0" borderId="29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0" fontId="11" fillId="0" borderId="2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28" xfId="0" applyFont="1" applyFill="1" applyBorder="1" applyAlignment="1">
      <alignment horizontal="left" wrapText="1"/>
    </xf>
    <xf numFmtId="0" fontId="13" fillId="0" borderId="23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11" fillId="9" borderId="18" xfId="0" applyFont="1" applyFill="1" applyBorder="1" applyAlignment="1">
      <alignment horizontal="center" wrapText="1"/>
    </xf>
    <xf numFmtId="0" fontId="11" fillId="9" borderId="28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left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0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</xdr:colOff>
      <xdr:row>36</xdr:row>
      <xdr:rowOff>152400</xdr:rowOff>
    </xdr:to>
    <xdr:pic>
      <xdr:nvPicPr>
        <xdr:cNvPr id="5" name="Picture 88" descr="spinner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9" name="Picture 9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10" name="Picture 9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11" name="Picture 9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12" name="Picture 9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142875</xdr:rowOff>
    </xdr:to>
    <xdr:pic>
      <xdr:nvPicPr>
        <xdr:cNvPr id="13" name="Picture 9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S90"/>
  <sheetViews>
    <sheetView tabSelected="1" workbookViewId="0">
      <selection activeCell="F9" sqref="F9"/>
    </sheetView>
  </sheetViews>
  <sheetFormatPr defaultRowHeight="12" x14ac:dyDescent="0.2"/>
  <cols>
    <col min="1" max="1" width="25" style="1" customWidth="1"/>
    <col min="2" max="2" width="19.28515625" style="1" customWidth="1"/>
    <col min="3" max="3" width="11.7109375" style="1" customWidth="1"/>
    <col min="4" max="5" width="10.7109375" style="1" customWidth="1"/>
    <col min="6" max="6" width="1.7109375" style="1" customWidth="1"/>
    <col min="7" max="7" width="10.7109375" style="1" customWidth="1"/>
    <col min="8" max="8" width="2.5703125" style="1" customWidth="1"/>
    <col min="9" max="9" width="8.28515625" style="1" customWidth="1"/>
    <col min="10" max="10" width="20.7109375" style="1" customWidth="1"/>
    <col min="11" max="11" width="10.7109375" style="1" customWidth="1"/>
    <col min="12" max="12" width="1" style="1" customWidth="1"/>
    <col min="13" max="13" width="10.7109375" style="1" customWidth="1"/>
    <col min="14" max="16384" width="9.140625" style="1"/>
  </cols>
  <sheetData>
    <row r="2" spans="1:19" s="30" customFormat="1" ht="15.75" x14ac:dyDescent="0.25">
      <c r="A2" s="137" t="s">
        <v>115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9" x14ac:dyDescent="0.2">
      <c r="A3" s="9" t="s">
        <v>0</v>
      </c>
      <c r="B3" s="138"/>
      <c r="C3" s="139"/>
      <c r="D3" s="139"/>
      <c r="E3" s="139"/>
      <c r="G3" s="31"/>
      <c r="I3" s="142"/>
      <c r="J3" s="142"/>
      <c r="K3" s="142"/>
      <c r="L3" s="142"/>
      <c r="M3" s="142"/>
      <c r="N3" s="142"/>
    </row>
    <row r="4" spans="1:19" ht="12.75" customHeight="1" x14ac:dyDescent="0.2">
      <c r="A4" s="9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9" x14ac:dyDescent="0.2">
      <c r="A5" s="9" t="s">
        <v>6</v>
      </c>
      <c r="B5" s="140">
        <f>E8</f>
        <v>42917</v>
      </c>
      <c r="C5" s="140"/>
      <c r="D5" s="140"/>
      <c r="E5" s="140"/>
      <c r="I5" s="88"/>
      <c r="J5" s="88"/>
      <c r="K5" s="88"/>
      <c r="L5" s="88"/>
      <c r="M5" s="88"/>
      <c r="N5" s="88"/>
    </row>
    <row r="6" spans="1:19" x14ac:dyDescent="0.2">
      <c r="A6" s="9" t="s">
        <v>7</v>
      </c>
      <c r="B6" s="141">
        <f>E9</f>
        <v>43281</v>
      </c>
      <c r="C6" s="141"/>
      <c r="D6" s="141"/>
      <c r="E6" s="141"/>
      <c r="I6" s="88"/>
      <c r="J6" s="88"/>
      <c r="K6" s="88"/>
      <c r="L6" s="88"/>
      <c r="M6" s="88"/>
      <c r="N6" s="88"/>
    </row>
    <row r="7" spans="1:19" x14ac:dyDescent="0.2">
      <c r="A7" s="9" t="s">
        <v>58</v>
      </c>
      <c r="B7" s="143">
        <v>0</v>
      </c>
      <c r="C7" s="143"/>
      <c r="D7" s="143"/>
      <c r="E7" s="143"/>
      <c r="F7" s="2"/>
      <c r="I7" s="88"/>
      <c r="J7" s="88"/>
      <c r="K7" s="88"/>
      <c r="L7" s="88"/>
      <c r="M7" s="88"/>
      <c r="N7" s="88"/>
    </row>
    <row r="8" spans="1:19" s="3" customFormat="1" ht="12.75" customHeight="1" x14ac:dyDescent="0.2">
      <c r="D8" s="27" t="s">
        <v>40</v>
      </c>
      <c r="E8" s="52">
        <v>42917</v>
      </c>
      <c r="F8" s="4"/>
      <c r="J8" s="145" t="s">
        <v>18</v>
      </c>
      <c r="K8" s="67">
        <f>E8</f>
        <v>42917</v>
      </c>
      <c r="L8" s="68"/>
      <c r="M8" s="68"/>
    </row>
    <row r="9" spans="1:19" s="3" customFormat="1" x14ac:dyDescent="0.2">
      <c r="D9" s="27" t="s">
        <v>41</v>
      </c>
      <c r="E9" s="28">
        <v>43281</v>
      </c>
      <c r="F9" s="4"/>
      <c r="J9" s="146"/>
      <c r="K9" s="57">
        <f>E9</f>
        <v>43281</v>
      </c>
      <c r="L9" s="22"/>
      <c r="M9" s="22"/>
      <c r="S9" s="87"/>
    </row>
    <row r="10" spans="1:19" s="2" customFormat="1" x14ac:dyDescent="0.2">
      <c r="A10" s="24" t="s">
        <v>110</v>
      </c>
      <c r="B10" s="65" t="s">
        <v>61</v>
      </c>
      <c r="C10" s="65" t="s">
        <v>3</v>
      </c>
      <c r="D10" s="5" t="s">
        <v>2</v>
      </c>
      <c r="E10" s="5" t="s">
        <v>4</v>
      </c>
      <c r="F10" s="5"/>
      <c r="G10" s="40" t="s">
        <v>5</v>
      </c>
      <c r="H10" s="60"/>
      <c r="I10" s="114"/>
      <c r="J10" s="5" t="s">
        <v>23</v>
      </c>
      <c r="K10" s="5" t="s">
        <v>4</v>
      </c>
      <c r="L10" s="5"/>
      <c r="M10" s="5" t="s">
        <v>5</v>
      </c>
      <c r="N10" s="12" t="s">
        <v>22</v>
      </c>
    </row>
    <row r="11" spans="1:19" x14ac:dyDescent="0.2">
      <c r="A11" s="49"/>
      <c r="B11" s="70"/>
      <c r="C11" s="64">
        <v>0</v>
      </c>
      <c r="D11" s="71">
        <v>0</v>
      </c>
      <c r="E11" s="109"/>
      <c r="F11" s="110"/>
      <c r="G11" s="111">
        <f t="shared" ref="G11:G18" si="0">SUM(E11:E11)</f>
        <v>0</v>
      </c>
      <c r="H11" s="61"/>
      <c r="I11" s="115"/>
      <c r="J11" s="6" t="str">
        <f>IF(A11&lt;&gt;"",A11,"")</f>
        <v/>
      </c>
      <c r="K11" s="7">
        <f>C11*D11</f>
        <v>0</v>
      </c>
      <c r="L11" s="7"/>
      <c r="M11" s="14">
        <f t="shared" ref="M11:M18" si="1">ROUND(SUM(K11:K11),0)</f>
        <v>0</v>
      </c>
      <c r="N11" s="58"/>
    </row>
    <row r="12" spans="1:19" x14ac:dyDescent="0.2">
      <c r="A12" s="49"/>
      <c r="B12" s="70"/>
      <c r="C12" s="64">
        <v>0</v>
      </c>
      <c r="D12" s="71">
        <v>0</v>
      </c>
      <c r="E12" s="109"/>
      <c r="F12" s="110"/>
      <c r="G12" s="111">
        <f t="shared" si="0"/>
        <v>0</v>
      </c>
      <c r="H12" s="61"/>
      <c r="I12" s="115"/>
      <c r="J12" s="6" t="str">
        <f t="shared" ref="J12:J17" si="2">IF(A12&lt;&gt;"",A12,"")</f>
        <v/>
      </c>
      <c r="K12" s="7">
        <f t="shared" ref="K12:K17" si="3">C12*D12</f>
        <v>0</v>
      </c>
      <c r="L12" s="7"/>
      <c r="M12" s="14">
        <f t="shared" si="1"/>
        <v>0</v>
      </c>
      <c r="N12" s="58"/>
    </row>
    <row r="13" spans="1:19" x14ac:dyDescent="0.2">
      <c r="A13" s="49"/>
      <c r="B13" s="70"/>
      <c r="C13" s="64">
        <v>0</v>
      </c>
      <c r="D13" s="71">
        <v>0</v>
      </c>
      <c r="E13" s="109"/>
      <c r="F13" s="110"/>
      <c r="G13" s="111">
        <f t="shared" si="0"/>
        <v>0</v>
      </c>
      <c r="H13" s="61"/>
      <c r="I13" s="115"/>
      <c r="J13" s="6" t="str">
        <f t="shared" si="2"/>
        <v/>
      </c>
      <c r="K13" s="7">
        <f t="shared" si="3"/>
        <v>0</v>
      </c>
      <c r="L13" s="7"/>
      <c r="M13" s="14">
        <f t="shared" si="1"/>
        <v>0</v>
      </c>
      <c r="N13" s="58"/>
    </row>
    <row r="14" spans="1:19" x14ac:dyDescent="0.2">
      <c r="A14" s="49"/>
      <c r="B14" s="70"/>
      <c r="C14" s="64">
        <v>0</v>
      </c>
      <c r="D14" s="71">
        <v>0</v>
      </c>
      <c r="E14" s="109"/>
      <c r="F14" s="110"/>
      <c r="G14" s="111">
        <f t="shared" si="0"/>
        <v>0</v>
      </c>
      <c r="H14" s="61"/>
      <c r="I14" s="115"/>
      <c r="J14" s="6" t="str">
        <f t="shared" si="2"/>
        <v/>
      </c>
      <c r="K14" s="7">
        <f t="shared" si="3"/>
        <v>0</v>
      </c>
      <c r="L14" s="7"/>
      <c r="M14" s="14">
        <f t="shared" si="1"/>
        <v>0</v>
      </c>
      <c r="N14" s="58"/>
    </row>
    <row r="15" spans="1:19" x14ac:dyDescent="0.2">
      <c r="A15" s="49"/>
      <c r="B15" s="70"/>
      <c r="C15" s="64">
        <v>0</v>
      </c>
      <c r="D15" s="71">
        <v>0</v>
      </c>
      <c r="E15" s="109"/>
      <c r="F15" s="110"/>
      <c r="G15" s="111">
        <f t="shared" si="0"/>
        <v>0</v>
      </c>
      <c r="H15" s="61"/>
      <c r="I15" s="115"/>
      <c r="J15" s="6" t="str">
        <f t="shared" si="2"/>
        <v/>
      </c>
      <c r="K15" s="7">
        <f t="shared" si="3"/>
        <v>0</v>
      </c>
      <c r="L15" s="7"/>
      <c r="M15" s="14">
        <f t="shared" si="1"/>
        <v>0</v>
      </c>
      <c r="N15" s="58"/>
    </row>
    <row r="16" spans="1:19" x14ac:dyDescent="0.2">
      <c r="A16" s="49"/>
      <c r="B16" s="70"/>
      <c r="C16" s="64">
        <v>0</v>
      </c>
      <c r="D16" s="71">
        <v>0</v>
      </c>
      <c r="E16" s="109"/>
      <c r="F16" s="110"/>
      <c r="G16" s="111">
        <f t="shared" si="0"/>
        <v>0</v>
      </c>
      <c r="H16" s="61"/>
      <c r="I16" s="115"/>
      <c r="J16" s="6" t="str">
        <f t="shared" si="2"/>
        <v/>
      </c>
      <c r="K16" s="7">
        <f t="shared" si="3"/>
        <v>0</v>
      </c>
      <c r="L16" s="7"/>
      <c r="M16" s="14">
        <f t="shared" si="1"/>
        <v>0</v>
      </c>
      <c r="N16" s="58"/>
    </row>
    <row r="17" spans="1:14" x14ac:dyDescent="0.2">
      <c r="A17" s="49"/>
      <c r="B17" s="70"/>
      <c r="C17" s="64">
        <v>0</v>
      </c>
      <c r="D17" s="71">
        <v>0</v>
      </c>
      <c r="E17" s="109"/>
      <c r="F17" s="110"/>
      <c r="G17" s="111">
        <f t="shared" si="0"/>
        <v>0</v>
      </c>
      <c r="H17" s="61"/>
      <c r="I17" s="115"/>
      <c r="J17" s="6" t="str">
        <f t="shared" si="2"/>
        <v/>
      </c>
      <c r="K17" s="7">
        <f t="shared" si="3"/>
        <v>0</v>
      </c>
      <c r="L17" s="7"/>
      <c r="M17" s="14">
        <f t="shared" si="1"/>
        <v>0</v>
      </c>
      <c r="N17" s="58"/>
    </row>
    <row r="18" spans="1:14" s="3" customFormat="1" x14ac:dyDescent="0.2">
      <c r="A18" s="122" t="s">
        <v>8</v>
      </c>
      <c r="B18" s="123"/>
      <c r="C18" s="123"/>
      <c r="D18" s="124"/>
      <c r="E18" s="111">
        <f>SUM(E11:E17)</f>
        <v>0</v>
      </c>
      <c r="F18" s="112"/>
      <c r="G18" s="111">
        <f t="shared" si="0"/>
        <v>0</v>
      </c>
      <c r="J18" s="13" t="s">
        <v>8</v>
      </c>
      <c r="K18" s="10">
        <f>ROUND(SUM(K11:K17),0)</f>
        <v>0</v>
      </c>
      <c r="L18" s="10"/>
      <c r="M18" s="10">
        <f t="shared" si="1"/>
        <v>0</v>
      </c>
      <c r="N18" s="2"/>
    </row>
    <row r="19" spans="1:14" s="2" customFormat="1" x14ac:dyDescent="0.2">
      <c r="A19" s="24" t="s">
        <v>113</v>
      </c>
      <c r="B19" s="5"/>
      <c r="C19" s="5"/>
      <c r="D19" s="5" t="s">
        <v>10</v>
      </c>
      <c r="E19" s="5" t="s">
        <v>4</v>
      </c>
      <c r="F19" s="5"/>
      <c r="G19" s="5" t="s">
        <v>5</v>
      </c>
      <c r="J19" s="5" t="s">
        <v>9</v>
      </c>
      <c r="K19" s="5" t="s">
        <v>4</v>
      </c>
      <c r="L19" s="5"/>
      <c r="M19" s="5" t="s">
        <v>5</v>
      </c>
      <c r="N19" s="12" t="s">
        <v>22</v>
      </c>
    </row>
    <row r="20" spans="1:14" x14ac:dyDescent="0.2">
      <c r="A20" s="134" t="str">
        <f t="shared" ref="A20:A26" si="4">IF(ISBLANK(A11),"",A11)</f>
        <v/>
      </c>
      <c r="B20" s="135"/>
      <c r="C20" s="136"/>
      <c r="D20" s="50">
        <f>IF(C20="GRA",0,K29)</f>
        <v>0.28499999999999998</v>
      </c>
      <c r="E20" s="109">
        <f>ROUND(IF(C20="GRA",K30,E11*D20),0)</f>
        <v>0</v>
      </c>
      <c r="F20" s="113"/>
      <c r="G20" s="111">
        <f t="shared" ref="G20:G27" si="5">SUM(E20:E20)</f>
        <v>0</v>
      </c>
      <c r="J20" s="17" t="str">
        <f t="shared" ref="J20:J26" si="6">IF(ISBLANK(J11),"",J11)</f>
        <v/>
      </c>
      <c r="K20" s="7">
        <f t="shared" ref="K20:K26" si="7">ROUND(K11*D20,0)</f>
        <v>0</v>
      </c>
      <c r="L20" s="6"/>
      <c r="M20" s="8">
        <f t="shared" ref="M20:M27" si="8">ROUND(SUM(K20:K20),0)</f>
        <v>0</v>
      </c>
      <c r="N20" s="53" t="str">
        <f t="shared" ref="N20:N26" si="9">IF(ISBLANK(N11),"",N11)</f>
        <v/>
      </c>
    </row>
    <row r="21" spans="1:14" x14ac:dyDescent="0.2">
      <c r="A21" s="134" t="str">
        <f t="shared" si="4"/>
        <v/>
      </c>
      <c r="B21" s="135"/>
      <c r="C21" s="136"/>
      <c r="D21" s="50">
        <f>IF(C21="GRA",0,K29)</f>
        <v>0.28499999999999998</v>
      </c>
      <c r="E21" s="109">
        <f>ROUND(IF(C21="GRA",K30,E12*D21),0)</f>
        <v>0</v>
      </c>
      <c r="F21" s="113"/>
      <c r="G21" s="111">
        <f t="shared" si="5"/>
        <v>0</v>
      </c>
      <c r="J21" s="17" t="str">
        <f t="shared" si="6"/>
        <v/>
      </c>
      <c r="K21" s="7">
        <f t="shared" si="7"/>
        <v>0</v>
      </c>
      <c r="L21" s="6"/>
      <c r="M21" s="8">
        <f t="shared" si="8"/>
        <v>0</v>
      </c>
      <c r="N21" s="53" t="str">
        <f t="shared" si="9"/>
        <v/>
      </c>
    </row>
    <row r="22" spans="1:14" x14ac:dyDescent="0.2">
      <c r="A22" s="134" t="str">
        <f t="shared" si="4"/>
        <v/>
      </c>
      <c r="B22" s="135"/>
      <c r="C22" s="136"/>
      <c r="D22" s="50">
        <f>IF(C22="GRA",0,K29)</f>
        <v>0.28499999999999998</v>
      </c>
      <c r="E22" s="109">
        <f>ROUND(IF(C22="GRA",K30,E13*D22),0)</f>
        <v>0</v>
      </c>
      <c r="F22" s="113"/>
      <c r="G22" s="111">
        <f t="shared" si="5"/>
        <v>0</v>
      </c>
      <c r="J22" s="17" t="str">
        <f t="shared" si="6"/>
        <v/>
      </c>
      <c r="K22" s="7">
        <f t="shared" si="7"/>
        <v>0</v>
      </c>
      <c r="L22" s="6"/>
      <c r="M22" s="8">
        <f t="shared" si="8"/>
        <v>0</v>
      </c>
      <c r="N22" s="53" t="str">
        <f t="shared" si="9"/>
        <v/>
      </c>
    </row>
    <row r="23" spans="1:14" x14ac:dyDescent="0.2">
      <c r="A23" s="134" t="str">
        <f t="shared" si="4"/>
        <v/>
      </c>
      <c r="B23" s="135"/>
      <c r="C23" s="136"/>
      <c r="D23" s="50">
        <f>IF(C23="GRA",0,K29)</f>
        <v>0.28499999999999998</v>
      </c>
      <c r="E23" s="109">
        <f>ROUND(IF(C23="GRA",K30,E14*D23),0)</f>
        <v>0</v>
      </c>
      <c r="F23" s="113"/>
      <c r="G23" s="111">
        <f t="shared" si="5"/>
        <v>0</v>
      </c>
      <c r="J23" s="17" t="str">
        <f t="shared" si="6"/>
        <v/>
      </c>
      <c r="K23" s="7">
        <f t="shared" si="7"/>
        <v>0</v>
      </c>
      <c r="L23" s="6"/>
      <c r="M23" s="8">
        <f t="shared" si="8"/>
        <v>0</v>
      </c>
      <c r="N23" s="53" t="str">
        <f t="shared" si="9"/>
        <v/>
      </c>
    </row>
    <row r="24" spans="1:14" x14ac:dyDescent="0.2">
      <c r="A24" s="134" t="str">
        <f t="shared" si="4"/>
        <v/>
      </c>
      <c r="B24" s="135"/>
      <c r="C24" s="136"/>
      <c r="D24" s="50">
        <f>IF(C24="GRA",0,K29)</f>
        <v>0.28499999999999998</v>
      </c>
      <c r="E24" s="109">
        <f>ROUND(IF(C24="GRA",K30,E15*D24),0)</f>
        <v>0</v>
      </c>
      <c r="F24" s="113"/>
      <c r="G24" s="111">
        <f t="shared" si="5"/>
        <v>0</v>
      </c>
      <c r="J24" s="17" t="str">
        <f t="shared" si="6"/>
        <v/>
      </c>
      <c r="K24" s="7">
        <f t="shared" si="7"/>
        <v>0</v>
      </c>
      <c r="L24" s="6"/>
      <c r="M24" s="8">
        <f t="shared" si="8"/>
        <v>0</v>
      </c>
      <c r="N24" s="53" t="str">
        <f t="shared" si="9"/>
        <v/>
      </c>
    </row>
    <row r="25" spans="1:14" x14ac:dyDescent="0.2">
      <c r="A25" s="134" t="str">
        <f t="shared" si="4"/>
        <v/>
      </c>
      <c r="B25" s="135"/>
      <c r="C25" s="136"/>
      <c r="D25" s="50">
        <f>IF(C25="GRA",0,K29)</f>
        <v>0.28499999999999998</v>
      </c>
      <c r="E25" s="109">
        <f>ROUND(IF(C25="GRA",K30,E16*D25),0)</f>
        <v>0</v>
      </c>
      <c r="F25" s="113"/>
      <c r="G25" s="111">
        <f t="shared" si="5"/>
        <v>0</v>
      </c>
      <c r="J25" s="17" t="str">
        <f t="shared" si="6"/>
        <v/>
      </c>
      <c r="K25" s="7">
        <f t="shared" si="7"/>
        <v>0</v>
      </c>
      <c r="L25" s="6"/>
      <c r="M25" s="8">
        <f t="shared" si="8"/>
        <v>0</v>
      </c>
      <c r="N25" s="53" t="str">
        <f t="shared" si="9"/>
        <v/>
      </c>
    </row>
    <row r="26" spans="1:14" x14ac:dyDescent="0.2">
      <c r="A26" s="134" t="str">
        <f t="shared" si="4"/>
        <v/>
      </c>
      <c r="B26" s="135"/>
      <c r="C26" s="136"/>
      <c r="D26" s="50">
        <f>IF(C26="GRA",0,K29)</f>
        <v>0.28499999999999998</v>
      </c>
      <c r="E26" s="109">
        <f>ROUND(IF(C26="GRA",K30,E17*D26),0)</f>
        <v>0</v>
      </c>
      <c r="F26" s="113"/>
      <c r="G26" s="111">
        <f t="shared" si="5"/>
        <v>0</v>
      </c>
      <c r="J26" s="17" t="str">
        <f t="shared" si="6"/>
        <v/>
      </c>
      <c r="K26" s="7">
        <f t="shared" si="7"/>
        <v>0</v>
      </c>
      <c r="L26" s="6"/>
      <c r="M26" s="8">
        <f t="shared" si="8"/>
        <v>0</v>
      </c>
      <c r="N26" s="53" t="str">
        <f t="shared" si="9"/>
        <v/>
      </c>
    </row>
    <row r="27" spans="1:14" s="3" customFormat="1" x14ac:dyDescent="0.2">
      <c r="A27" s="131" t="s">
        <v>8</v>
      </c>
      <c r="B27" s="132"/>
      <c r="C27" s="132"/>
      <c r="D27" s="133"/>
      <c r="E27" s="111">
        <f>SUM(E20:E26)</f>
        <v>0</v>
      </c>
      <c r="F27" s="111"/>
      <c r="G27" s="112">
        <f t="shared" si="5"/>
        <v>0</v>
      </c>
      <c r="H27" s="93"/>
      <c r="I27" s="93"/>
      <c r="J27" s="101" t="s">
        <v>8</v>
      </c>
      <c r="K27" s="102">
        <f>ROUND(SUM(K20:K26),0)</f>
        <v>0</v>
      </c>
      <c r="L27" s="102"/>
      <c r="M27" s="102">
        <f t="shared" si="8"/>
        <v>0</v>
      </c>
      <c r="N27" s="11"/>
    </row>
    <row r="28" spans="1:14" s="3" customFormat="1" x14ac:dyDescent="0.2">
      <c r="A28" s="72" t="s">
        <v>111</v>
      </c>
      <c r="B28" s="65" t="s">
        <v>61</v>
      </c>
      <c r="C28" s="65" t="s">
        <v>3</v>
      </c>
      <c r="D28" s="5" t="s">
        <v>2</v>
      </c>
      <c r="E28" s="5" t="s">
        <v>4</v>
      </c>
      <c r="F28" s="5"/>
      <c r="G28" s="92" t="s">
        <v>5</v>
      </c>
      <c r="H28" s="93"/>
      <c r="I28" s="93"/>
      <c r="J28" s="94"/>
      <c r="K28" s="95"/>
      <c r="L28" s="95"/>
      <c r="M28" s="95"/>
    </row>
    <row r="29" spans="1:14" s="3" customFormat="1" x14ac:dyDescent="0.2">
      <c r="A29" s="49"/>
      <c r="B29" s="70"/>
      <c r="C29" s="64">
        <v>0</v>
      </c>
      <c r="D29" s="71">
        <v>0</v>
      </c>
      <c r="E29" s="7">
        <f t="shared" ref="E29:E35" si="10">ROUND(C29*D29,0)</f>
        <v>0</v>
      </c>
      <c r="F29" s="62"/>
      <c r="G29" s="14">
        <f t="shared" ref="G29:G36" si="11">SUM(E29:E29)</f>
        <v>0</v>
      </c>
      <c r="H29" s="93"/>
      <c r="I29" s="93"/>
      <c r="J29" s="6" t="s">
        <v>59</v>
      </c>
      <c r="K29" s="6">
        <v>0.28499999999999998</v>
      </c>
      <c r="L29" s="95"/>
      <c r="M29" s="95"/>
    </row>
    <row r="30" spans="1:14" s="3" customFormat="1" x14ac:dyDescent="0.2">
      <c r="A30" s="49"/>
      <c r="B30" s="70"/>
      <c r="C30" s="64">
        <v>0</v>
      </c>
      <c r="D30" s="71">
        <v>0</v>
      </c>
      <c r="E30" s="7">
        <f t="shared" si="10"/>
        <v>0</v>
      </c>
      <c r="F30" s="62"/>
      <c r="G30" s="14">
        <f t="shared" si="11"/>
        <v>0</v>
      </c>
      <c r="H30" s="93"/>
      <c r="I30" s="93"/>
      <c r="J30" s="16" t="s">
        <v>39</v>
      </c>
      <c r="K30" s="35">
        <v>2726</v>
      </c>
      <c r="L30" s="95"/>
      <c r="M30" s="95"/>
    </row>
    <row r="31" spans="1:14" s="3" customFormat="1" x14ac:dyDescent="0.2">
      <c r="A31" s="49"/>
      <c r="B31" s="70"/>
      <c r="C31" s="64">
        <v>0</v>
      </c>
      <c r="D31" s="71">
        <v>0</v>
      </c>
      <c r="E31" s="7">
        <f t="shared" si="10"/>
        <v>0</v>
      </c>
      <c r="F31" s="62"/>
      <c r="G31" s="14">
        <f t="shared" si="11"/>
        <v>0</v>
      </c>
      <c r="H31" s="93"/>
      <c r="I31" s="93"/>
      <c r="J31" s="6" t="s">
        <v>60</v>
      </c>
      <c r="K31" s="35">
        <v>4086</v>
      </c>
      <c r="L31" s="95"/>
      <c r="M31" s="95"/>
    </row>
    <row r="32" spans="1:14" s="3" customFormat="1" x14ac:dyDescent="0.2">
      <c r="A32" s="49"/>
      <c r="B32" s="70"/>
      <c r="C32" s="64">
        <v>0</v>
      </c>
      <c r="D32" s="71">
        <v>0</v>
      </c>
      <c r="E32" s="7">
        <f t="shared" si="10"/>
        <v>0</v>
      </c>
      <c r="F32" s="62"/>
      <c r="G32" s="14">
        <f t="shared" si="11"/>
        <v>0</v>
      </c>
      <c r="H32" s="93"/>
      <c r="I32" s="93"/>
      <c r="J32" s="6" t="s">
        <v>122</v>
      </c>
      <c r="K32" s="35">
        <v>48000</v>
      </c>
      <c r="L32" s="95"/>
      <c r="M32" s="95"/>
    </row>
    <row r="33" spans="1:13" s="3" customFormat="1" x14ac:dyDescent="0.2">
      <c r="A33" s="49"/>
      <c r="B33" s="70"/>
      <c r="C33" s="64">
        <v>0</v>
      </c>
      <c r="D33" s="71">
        <v>0</v>
      </c>
      <c r="E33" s="7">
        <f t="shared" si="10"/>
        <v>0</v>
      </c>
      <c r="F33" s="62"/>
      <c r="G33" s="14">
        <f t="shared" si="11"/>
        <v>0</v>
      </c>
      <c r="H33" s="93"/>
      <c r="I33" s="93"/>
      <c r="J33" s="6" t="s">
        <v>123</v>
      </c>
      <c r="K33" s="66">
        <v>0.39</v>
      </c>
      <c r="L33" s="95"/>
      <c r="M33" s="95"/>
    </row>
    <row r="34" spans="1:13" s="3" customFormat="1" x14ac:dyDescent="0.2">
      <c r="A34" s="49"/>
      <c r="B34" s="70"/>
      <c r="C34" s="64">
        <v>0</v>
      </c>
      <c r="D34" s="71">
        <v>0</v>
      </c>
      <c r="E34" s="7">
        <f t="shared" si="10"/>
        <v>0</v>
      </c>
      <c r="F34" s="62"/>
      <c r="G34" s="14">
        <f t="shared" si="11"/>
        <v>0</v>
      </c>
      <c r="H34" s="93"/>
      <c r="I34" s="93"/>
      <c r="K34" s="69"/>
      <c r="L34" s="95"/>
      <c r="M34" s="95"/>
    </row>
    <row r="35" spans="1:13" s="3" customFormat="1" x14ac:dyDescent="0.2">
      <c r="A35" s="49"/>
      <c r="B35" s="70"/>
      <c r="C35" s="64">
        <v>0</v>
      </c>
      <c r="D35" s="71">
        <v>0</v>
      </c>
      <c r="E35" s="7">
        <f t="shared" si="10"/>
        <v>0</v>
      </c>
      <c r="F35" s="62"/>
      <c r="G35" s="14">
        <f t="shared" si="11"/>
        <v>0</v>
      </c>
      <c r="H35" s="93"/>
      <c r="I35" s="93"/>
      <c r="K35" s="69"/>
      <c r="L35" s="95"/>
      <c r="M35" s="95"/>
    </row>
    <row r="36" spans="1:13" s="3" customFormat="1" x14ac:dyDescent="0.2">
      <c r="A36" s="122" t="s">
        <v>8</v>
      </c>
      <c r="B36" s="123"/>
      <c r="C36" s="123"/>
      <c r="D36" s="124"/>
      <c r="E36" s="10">
        <f>SUM(E29:E35)</f>
        <v>0</v>
      </c>
      <c r="F36" s="63"/>
      <c r="G36" s="63">
        <f t="shared" si="11"/>
        <v>0</v>
      </c>
      <c r="H36" s="93"/>
      <c r="I36" s="93"/>
      <c r="J36" s="11" t="s">
        <v>112</v>
      </c>
      <c r="K36" s="69"/>
      <c r="L36" s="95"/>
      <c r="M36" s="95"/>
    </row>
    <row r="37" spans="1:13" s="3" customFormat="1" x14ac:dyDescent="0.2">
      <c r="A37" s="72" t="s">
        <v>114</v>
      </c>
      <c r="B37" s="5"/>
      <c r="C37" s="5"/>
      <c r="D37" s="5" t="s">
        <v>10</v>
      </c>
      <c r="E37" s="5" t="s">
        <v>4</v>
      </c>
      <c r="F37" s="5"/>
      <c r="G37" s="5" t="s">
        <v>5</v>
      </c>
      <c r="H37" s="93"/>
      <c r="I37" s="93"/>
      <c r="J37" s="59" t="s">
        <v>62</v>
      </c>
      <c r="K37" s="69"/>
      <c r="L37" s="95"/>
      <c r="M37" s="95"/>
    </row>
    <row r="38" spans="1:13" s="3" customFormat="1" x14ac:dyDescent="0.2">
      <c r="A38" s="134" t="str">
        <f t="shared" ref="A38:A44" si="12">IF(ISBLANK(A29),"",A29)</f>
        <v/>
      </c>
      <c r="B38" s="135"/>
      <c r="C38" s="136"/>
      <c r="D38" s="50">
        <f>IF($B29=$J$39,$K$33,IF($B29=$J$41,"",0.285))</f>
        <v>0.28499999999999998</v>
      </c>
      <c r="E38" s="7">
        <f>ROUND(IF($B29=$J$41,$K$30,$D38*$E29),0)</f>
        <v>0</v>
      </c>
      <c r="F38" s="6"/>
      <c r="G38" s="14">
        <f t="shared" ref="G38:G45" si="13">SUM(E38:E38)</f>
        <v>0</v>
      </c>
      <c r="H38" s="93"/>
      <c r="I38" s="93"/>
      <c r="J38" s="59" t="s">
        <v>63</v>
      </c>
      <c r="K38" s="69"/>
      <c r="L38" s="95"/>
      <c r="M38" s="95"/>
    </row>
    <row r="39" spans="1:13" s="3" customFormat="1" x14ac:dyDescent="0.2">
      <c r="A39" s="134" t="str">
        <f t="shared" si="12"/>
        <v/>
      </c>
      <c r="B39" s="135"/>
      <c r="C39" s="136"/>
      <c r="D39" s="50">
        <f t="shared" ref="D39:D44" si="14">IF($B30=$J$39,$K$33,IF($B30=$J$41,"",0.285))</f>
        <v>0.28499999999999998</v>
      </c>
      <c r="E39" s="7">
        <f t="shared" ref="E39:E44" si="15">ROUND(IF($B30=$J$41,$K$30,$D39*$E30),0)</f>
        <v>0</v>
      </c>
      <c r="F39" s="6"/>
      <c r="G39" s="14">
        <f t="shared" si="13"/>
        <v>0</v>
      </c>
      <c r="H39" s="93"/>
      <c r="I39" s="93"/>
      <c r="J39" s="59" t="s">
        <v>64</v>
      </c>
      <c r="K39" s="35">
        <v>48000</v>
      </c>
      <c r="L39" s="95"/>
      <c r="M39" s="95"/>
    </row>
    <row r="40" spans="1:13" s="3" customFormat="1" x14ac:dyDescent="0.2">
      <c r="A40" s="134" t="str">
        <f t="shared" si="12"/>
        <v/>
      </c>
      <c r="B40" s="135"/>
      <c r="C40" s="136"/>
      <c r="D40" s="50">
        <f t="shared" si="14"/>
        <v>0.28499999999999998</v>
      </c>
      <c r="E40" s="7">
        <f t="shared" si="15"/>
        <v>0</v>
      </c>
      <c r="F40" s="6"/>
      <c r="G40" s="14">
        <f t="shared" si="13"/>
        <v>0</v>
      </c>
      <c r="H40" s="93"/>
      <c r="I40" s="93"/>
      <c r="J40" s="59" t="s">
        <v>66</v>
      </c>
      <c r="K40" s="69"/>
      <c r="L40" s="95"/>
      <c r="M40" s="95"/>
    </row>
    <row r="41" spans="1:13" s="3" customFormat="1" x14ac:dyDescent="0.2">
      <c r="A41" s="134" t="str">
        <f t="shared" si="12"/>
        <v/>
      </c>
      <c r="B41" s="135"/>
      <c r="C41" s="136"/>
      <c r="D41" s="50">
        <f t="shared" si="14"/>
        <v>0.28499999999999998</v>
      </c>
      <c r="E41" s="7">
        <f t="shared" si="15"/>
        <v>0</v>
      </c>
      <c r="F41" s="6"/>
      <c r="G41" s="14">
        <f t="shared" si="13"/>
        <v>0</v>
      </c>
      <c r="H41" s="93"/>
      <c r="I41" s="93"/>
      <c r="J41" s="6" t="s">
        <v>67</v>
      </c>
      <c r="K41" s="95"/>
      <c r="L41" s="95"/>
      <c r="M41" s="95"/>
    </row>
    <row r="42" spans="1:13" s="3" customFormat="1" x14ac:dyDescent="0.2">
      <c r="A42" s="134" t="str">
        <f t="shared" si="12"/>
        <v/>
      </c>
      <c r="B42" s="135"/>
      <c r="C42" s="136"/>
      <c r="D42" s="50">
        <f t="shared" si="14"/>
        <v>0.28499999999999998</v>
      </c>
      <c r="E42" s="7">
        <f t="shared" si="15"/>
        <v>0</v>
      </c>
      <c r="F42" s="6"/>
      <c r="G42" s="14">
        <f t="shared" si="13"/>
        <v>0</v>
      </c>
      <c r="H42" s="93"/>
      <c r="I42" s="93"/>
      <c r="J42" s="6" t="s">
        <v>65</v>
      </c>
      <c r="K42" s="95"/>
      <c r="L42" s="95"/>
      <c r="M42" s="95"/>
    </row>
    <row r="43" spans="1:13" s="3" customFormat="1" x14ac:dyDescent="0.2">
      <c r="A43" s="134" t="str">
        <f t="shared" si="12"/>
        <v/>
      </c>
      <c r="B43" s="135"/>
      <c r="C43" s="136"/>
      <c r="D43" s="50">
        <f t="shared" si="14"/>
        <v>0.28499999999999998</v>
      </c>
      <c r="E43" s="7">
        <f t="shared" si="15"/>
        <v>0</v>
      </c>
      <c r="F43" s="6"/>
      <c r="G43" s="14">
        <f t="shared" si="13"/>
        <v>0</v>
      </c>
      <c r="H43" s="93"/>
      <c r="I43" s="93"/>
      <c r="J43" s="6" t="s">
        <v>66</v>
      </c>
      <c r="K43" s="95"/>
      <c r="L43" s="95"/>
      <c r="M43" s="95"/>
    </row>
    <row r="44" spans="1:13" s="3" customFormat="1" x14ac:dyDescent="0.2">
      <c r="A44" s="134" t="str">
        <f t="shared" si="12"/>
        <v/>
      </c>
      <c r="B44" s="135"/>
      <c r="C44" s="136"/>
      <c r="D44" s="50">
        <f t="shared" si="14"/>
        <v>0.28499999999999998</v>
      </c>
      <c r="E44" s="7">
        <f t="shared" si="15"/>
        <v>0</v>
      </c>
      <c r="F44" s="6"/>
      <c r="G44" s="14">
        <f t="shared" si="13"/>
        <v>0</v>
      </c>
      <c r="H44" s="93"/>
      <c r="I44" s="93"/>
      <c r="J44" s="94"/>
      <c r="K44" s="95"/>
      <c r="L44" s="95"/>
      <c r="M44" s="95"/>
    </row>
    <row r="45" spans="1:13" s="3" customFormat="1" x14ac:dyDescent="0.2">
      <c r="A45" s="131" t="s">
        <v>8</v>
      </c>
      <c r="B45" s="132"/>
      <c r="C45" s="132"/>
      <c r="D45" s="133"/>
      <c r="E45" s="99">
        <f>SUM(E38:E44)</f>
        <v>0</v>
      </c>
      <c r="F45" s="99"/>
      <c r="G45" s="100">
        <f t="shared" si="13"/>
        <v>0</v>
      </c>
      <c r="H45" s="93"/>
      <c r="I45" s="93"/>
      <c r="J45" s="94"/>
      <c r="K45" s="95"/>
      <c r="L45" s="95"/>
      <c r="M45" s="95"/>
    </row>
    <row r="46" spans="1:13" s="3" customFormat="1" x14ac:dyDescent="0.2">
      <c r="A46" s="85"/>
      <c r="B46" s="85"/>
      <c r="C46" s="85"/>
      <c r="D46" s="85"/>
      <c r="E46" s="86"/>
      <c r="F46" s="86"/>
      <c r="G46" s="86"/>
      <c r="H46" s="93"/>
      <c r="I46" s="93"/>
      <c r="J46" s="94"/>
      <c r="K46" s="95"/>
      <c r="L46" s="95"/>
      <c r="M46" s="95"/>
    </row>
    <row r="47" spans="1:13" s="3" customFormat="1" x14ac:dyDescent="0.2">
      <c r="A47" s="85"/>
      <c r="B47" s="85"/>
      <c r="C47" s="85"/>
      <c r="D47" s="85"/>
      <c r="E47" s="86"/>
      <c r="F47" s="86"/>
      <c r="G47" s="86"/>
      <c r="H47" s="93"/>
      <c r="I47" s="93"/>
      <c r="J47" s="94"/>
      <c r="K47" s="95"/>
      <c r="L47" s="95"/>
      <c r="M47" s="95"/>
    </row>
    <row r="48" spans="1:13" s="2" customFormat="1" x14ac:dyDescent="0.2">
      <c r="A48" s="24" t="s">
        <v>12</v>
      </c>
      <c r="B48" s="5"/>
      <c r="C48" s="5"/>
      <c r="D48" s="5"/>
      <c r="E48" s="5" t="s">
        <v>4</v>
      </c>
      <c r="F48" s="5"/>
      <c r="G48" s="5" t="s">
        <v>5</v>
      </c>
      <c r="H48" s="96"/>
      <c r="I48" s="96"/>
      <c r="J48" s="96"/>
      <c r="K48" s="96"/>
      <c r="L48" s="96"/>
      <c r="M48" s="96"/>
    </row>
    <row r="49" spans="1:11" x14ac:dyDescent="0.2">
      <c r="A49" s="122" t="s">
        <v>8</v>
      </c>
      <c r="B49" s="123"/>
      <c r="C49" s="123"/>
      <c r="D49" s="124"/>
      <c r="E49" s="108">
        <f>((E83-E55-E59-E64)/1.1)-(SUM(E68,E69,E61,E62,E63,E65))</f>
        <v>45454.545454545449</v>
      </c>
      <c r="F49" s="10"/>
      <c r="G49" s="10">
        <f>ROUND(SUM(E49:E49),0)</f>
        <v>45455</v>
      </c>
      <c r="J49" s="31"/>
      <c r="K49" s="97"/>
    </row>
    <row r="50" spans="1:11" x14ac:dyDescent="0.2">
      <c r="A50" s="24" t="s">
        <v>13</v>
      </c>
      <c r="B50" s="5"/>
      <c r="C50" s="5"/>
      <c r="D50" s="5"/>
      <c r="E50" s="5" t="s">
        <v>4</v>
      </c>
      <c r="F50" s="5"/>
      <c r="G50" s="5" t="s">
        <v>5</v>
      </c>
    </row>
    <row r="51" spans="1:11" x14ac:dyDescent="0.2">
      <c r="A51" s="119"/>
      <c r="B51" s="120"/>
      <c r="C51" s="120"/>
      <c r="D51" s="121"/>
      <c r="E51" s="51">
        <v>0</v>
      </c>
      <c r="F51" s="7"/>
      <c r="G51" s="8">
        <f>ROUND(SUM(E51:E51),0)</f>
        <v>0</v>
      </c>
    </row>
    <row r="52" spans="1:11" x14ac:dyDescent="0.2">
      <c r="A52" s="119"/>
      <c r="B52" s="120"/>
      <c r="C52" s="120"/>
      <c r="D52" s="121"/>
      <c r="E52" s="51">
        <v>0</v>
      </c>
      <c r="F52" s="7"/>
      <c r="G52" s="8">
        <f>ROUND(SUM(E52:E52),0)</f>
        <v>0</v>
      </c>
    </row>
    <row r="53" spans="1:11" x14ac:dyDescent="0.2">
      <c r="A53" s="119"/>
      <c r="B53" s="120"/>
      <c r="C53" s="120"/>
      <c r="D53" s="121"/>
      <c r="E53" s="51">
        <v>0</v>
      </c>
      <c r="F53" s="7"/>
      <c r="G53" s="8">
        <f>ROUND(SUM(E53:E53),0)</f>
        <v>0</v>
      </c>
    </row>
    <row r="54" spans="1:11" x14ac:dyDescent="0.2">
      <c r="A54" s="119"/>
      <c r="B54" s="120"/>
      <c r="C54" s="120"/>
      <c r="D54" s="121"/>
      <c r="E54" s="51">
        <v>0</v>
      </c>
      <c r="F54" s="7"/>
      <c r="G54" s="8">
        <f>ROUND(SUM(E54:E54),0)</f>
        <v>0</v>
      </c>
    </row>
    <row r="55" spans="1:11" s="3" customFormat="1" x14ac:dyDescent="0.2">
      <c r="A55" s="122" t="s">
        <v>8</v>
      </c>
      <c r="B55" s="123"/>
      <c r="C55" s="123"/>
      <c r="D55" s="124"/>
      <c r="E55" s="10">
        <f>ROUND(SUM(E51:E54),0)</f>
        <v>0</v>
      </c>
      <c r="F55" s="10"/>
      <c r="G55" s="10">
        <f>ROUND(SUM(E55:E55),0)</f>
        <v>0</v>
      </c>
    </row>
    <row r="56" spans="1:11" s="2" customFormat="1" x14ac:dyDescent="0.2">
      <c r="A56" s="24" t="s">
        <v>14</v>
      </c>
      <c r="B56" s="5"/>
      <c r="C56" s="5"/>
      <c r="D56" s="5"/>
      <c r="E56" s="5" t="s">
        <v>4</v>
      </c>
      <c r="F56" s="5"/>
      <c r="G56" s="5" t="s">
        <v>5</v>
      </c>
    </row>
    <row r="57" spans="1:11" x14ac:dyDescent="0.2">
      <c r="A57" s="119"/>
      <c r="B57" s="120"/>
      <c r="C57" s="120"/>
      <c r="D57" s="121"/>
      <c r="E57" s="51">
        <v>0</v>
      </c>
      <c r="F57" s="6"/>
      <c r="G57" s="8">
        <f>ROUND(SUM(E57:E57),0)</f>
        <v>0</v>
      </c>
    </row>
    <row r="58" spans="1:11" x14ac:dyDescent="0.2">
      <c r="A58" s="119"/>
      <c r="B58" s="120"/>
      <c r="C58" s="120"/>
      <c r="D58" s="121"/>
      <c r="E58" s="51">
        <v>0</v>
      </c>
      <c r="F58" s="6"/>
      <c r="G58" s="8">
        <f>ROUND(SUM(E58:E58),0)</f>
        <v>0</v>
      </c>
    </row>
    <row r="59" spans="1:11" s="3" customFormat="1" x14ac:dyDescent="0.2">
      <c r="A59" s="122" t="s">
        <v>8</v>
      </c>
      <c r="B59" s="123"/>
      <c r="C59" s="123"/>
      <c r="D59" s="124"/>
      <c r="E59" s="10">
        <f>ROUND(SUM(E57:E58),0)</f>
        <v>0</v>
      </c>
      <c r="F59" s="10"/>
      <c r="G59" s="10">
        <f>ROUND(SUM(E59:E59),0)</f>
        <v>0</v>
      </c>
    </row>
    <row r="60" spans="1:11" s="2" customFormat="1" x14ac:dyDescent="0.2">
      <c r="A60" s="24" t="s">
        <v>117</v>
      </c>
      <c r="B60" s="5"/>
      <c r="C60" s="5"/>
      <c r="D60" s="5"/>
      <c r="E60" s="5" t="s">
        <v>4</v>
      </c>
      <c r="F60" s="5"/>
      <c r="G60" s="5" t="s">
        <v>5</v>
      </c>
      <c r="K60" s="69"/>
    </row>
    <row r="61" spans="1:11" x14ac:dyDescent="0.2">
      <c r="A61" s="119" t="s">
        <v>118</v>
      </c>
      <c r="B61" s="120"/>
      <c r="C61" s="120"/>
      <c r="D61" s="121"/>
      <c r="E61" s="51">
        <v>0</v>
      </c>
      <c r="F61" s="6"/>
      <c r="G61" s="8">
        <f>ROUND(SUM(E61:E61),0)</f>
        <v>0</v>
      </c>
      <c r="K61" s="69"/>
    </row>
    <row r="62" spans="1:11" x14ac:dyDescent="0.2">
      <c r="A62" s="119" t="s">
        <v>119</v>
      </c>
      <c r="B62" s="120"/>
      <c r="C62" s="120"/>
      <c r="D62" s="121"/>
      <c r="E62" s="51">
        <v>0</v>
      </c>
      <c r="F62" s="6"/>
      <c r="G62" s="8">
        <f>ROUND(SUM(E62:E62),0)</f>
        <v>0</v>
      </c>
      <c r="K62" s="69"/>
    </row>
    <row r="63" spans="1:11" x14ac:dyDescent="0.2">
      <c r="A63" s="119" t="s">
        <v>120</v>
      </c>
      <c r="B63" s="120"/>
      <c r="C63" s="120"/>
      <c r="D63" s="121"/>
      <c r="E63" s="51">
        <v>0</v>
      </c>
      <c r="F63" s="6"/>
      <c r="G63" s="8">
        <f>ROUND(SUM(E63:E63),0)</f>
        <v>0</v>
      </c>
    </row>
    <row r="64" spans="1:11" x14ac:dyDescent="0.2">
      <c r="A64" s="73" t="s">
        <v>15</v>
      </c>
      <c r="B64" s="74"/>
      <c r="C64" s="74"/>
      <c r="D64" s="75"/>
      <c r="E64" s="51">
        <v>0</v>
      </c>
      <c r="F64" s="6"/>
      <c r="G64" s="8">
        <v>0</v>
      </c>
    </row>
    <row r="65" spans="1:10" x14ac:dyDescent="0.2">
      <c r="A65" s="119" t="s">
        <v>121</v>
      </c>
      <c r="B65" s="120"/>
      <c r="C65" s="120"/>
      <c r="D65" s="121"/>
      <c r="E65" s="51">
        <v>0</v>
      </c>
      <c r="F65" s="6"/>
      <c r="G65" s="8">
        <f>ROUND(SUM(E65:E65),0)</f>
        <v>0</v>
      </c>
    </row>
    <row r="66" spans="1:10" s="3" customFormat="1" x14ac:dyDescent="0.2">
      <c r="A66" s="122" t="s">
        <v>8</v>
      </c>
      <c r="B66" s="123"/>
      <c r="C66" s="123"/>
      <c r="D66" s="124"/>
      <c r="E66" s="10">
        <f>ROUND(SUM(E61:E65),0)</f>
        <v>0</v>
      </c>
      <c r="F66" s="10"/>
      <c r="G66" s="10">
        <f>ROUND(SUM(E66:E66),0)</f>
        <v>0</v>
      </c>
    </row>
    <row r="67" spans="1:10" s="2" customFormat="1" x14ac:dyDescent="0.2">
      <c r="A67" s="24" t="s">
        <v>17</v>
      </c>
      <c r="B67" s="5"/>
      <c r="C67" s="5"/>
      <c r="D67" s="5"/>
      <c r="E67" s="5" t="s">
        <v>4</v>
      </c>
      <c r="F67" s="5"/>
      <c r="G67" s="5" t="s">
        <v>5</v>
      </c>
    </row>
    <row r="68" spans="1:10" x14ac:dyDescent="0.2">
      <c r="A68" s="116" t="s">
        <v>3</v>
      </c>
      <c r="B68" s="117"/>
      <c r="C68" s="117"/>
      <c r="D68" s="118"/>
      <c r="E68" s="7">
        <f>E36</f>
        <v>0</v>
      </c>
      <c r="F68" s="6"/>
      <c r="G68" s="8">
        <f t="shared" ref="G68:G74" si="16">ROUND(SUM(E68:E68),0)</f>
        <v>0</v>
      </c>
      <c r="J68" s="25"/>
    </row>
    <row r="69" spans="1:10" x14ac:dyDescent="0.2">
      <c r="A69" s="116" t="s">
        <v>11</v>
      </c>
      <c r="B69" s="117"/>
      <c r="C69" s="117"/>
      <c r="D69" s="118"/>
      <c r="E69" s="7">
        <f>E45</f>
        <v>0</v>
      </c>
      <c r="F69" s="6"/>
      <c r="G69" s="8">
        <f t="shared" si="16"/>
        <v>0</v>
      </c>
      <c r="J69" s="55"/>
    </row>
    <row r="70" spans="1:10" x14ac:dyDescent="0.2">
      <c r="A70" s="116" t="s">
        <v>12</v>
      </c>
      <c r="B70" s="117"/>
      <c r="C70" s="117"/>
      <c r="D70" s="118"/>
      <c r="E70" s="7">
        <f>E49</f>
        <v>45454.545454545449</v>
      </c>
      <c r="F70" s="6"/>
      <c r="G70" s="8">
        <f t="shared" si="16"/>
        <v>45455</v>
      </c>
    </row>
    <row r="71" spans="1:10" x14ac:dyDescent="0.2">
      <c r="A71" s="116" t="s">
        <v>13</v>
      </c>
      <c r="B71" s="117"/>
      <c r="C71" s="117"/>
      <c r="D71" s="118"/>
      <c r="E71" s="7">
        <f>E55</f>
        <v>0</v>
      </c>
      <c r="F71" s="6"/>
      <c r="G71" s="8">
        <f t="shared" si="16"/>
        <v>0</v>
      </c>
    </row>
    <row r="72" spans="1:10" x14ac:dyDescent="0.2">
      <c r="A72" s="116" t="s">
        <v>14</v>
      </c>
      <c r="B72" s="117"/>
      <c r="C72" s="117"/>
      <c r="D72" s="118"/>
      <c r="E72" s="7">
        <f>E59</f>
        <v>0</v>
      </c>
      <c r="F72" s="6"/>
      <c r="G72" s="8">
        <f t="shared" si="16"/>
        <v>0</v>
      </c>
    </row>
    <row r="73" spans="1:10" x14ac:dyDescent="0.2">
      <c r="A73" s="116" t="s">
        <v>16</v>
      </c>
      <c r="B73" s="117"/>
      <c r="C73" s="117"/>
      <c r="D73" s="118"/>
      <c r="E73" s="7">
        <f>E66</f>
        <v>0</v>
      </c>
      <c r="F73" s="6"/>
      <c r="G73" s="8">
        <f t="shared" si="16"/>
        <v>0</v>
      </c>
    </row>
    <row r="74" spans="1:10" s="3" customFormat="1" x14ac:dyDescent="0.2">
      <c r="A74" s="122" t="s">
        <v>42</v>
      </c>
      <c r="B74" s="123"/>
      <c r="C74" s="123"/>
      <c r="D74" s="124"/>
      <c r="E74" s="10">
        <f>SUM(E68:E73)</f>
        <v>45454.545454545449</v>
      </c>
      <c r="F74" s="10"/>
      <c r="G74" s="10">
        <f t="shared" si="16"/>
        <v>45455</v>
      </c>
    </row>
    <row r="75" spans="1:10" s="3" customFormat="1" x14ac:dyDescent="0.2">
      <c r="A75" s="103"/>
      <c r="B75" s="104"/>
      <c r="C75" s="104"/>
      <c r="D75" s="105"/>
      <c r="E75" s="106"/>
      <c r="F75" s="95"/>
      <c r="G75" s="95"/>
    </row>
    <row r="76" spans="1:10" s="3" customFormat="1" x14ac:dyDescent="0.2">
      <c r="A76" s="122" t="s">
        <v>124</v>
      </c>
      <c r="B76" s="123"/>
      <c r="C76" s="123"/>
      <c r="D76" s="124"/>
      <c r="E76" s="98">
        <f>E74-E55-E59-E64</f>
        <v>45454.545454545449</v>
      </c>
      <c r="F76" s="98"/>
      <c r="G76" s="98"/>
    </row>
    <row r="77" spans="1:10" ht="12.75" customHeight="1" x14ac:dyDescent="0.2">
      <c r="A77" s="126" t="s">
        <v>24</v>
      </c>
      <c r="B77" s="126"/>
      <c r="C77" s="126"/>
      <c r="D77" s="126"/>
      <c r="E77" s="107">
        <v>0.1</v>
      </c>
    </row>
    <row r="78" spans="1:10" s="3" customFormat="1" x14ac:dyDescent="0.2">
      <c r="A78" s="122" t="s">
        <v>43</v>
      </c>
      <c r="B78" s="123"/>
      <c r="C78" s="123"/>
      <c r="D78" s="124"/>
      <c r="E78" s="10">
        <f>E77*E76</f>
        <v>4545.454545454545</v>
      </c>
      <c r="F78" s="10"/>
      <c r="G78" s="10">
        <f>ROUND(SUM(E78:E78),0)</f>
        <v>4545</v>
      </c>
    </row>
    <row r="80" spans="1:10" x14ac:dyDescent="0.2">
      <c r="A80" s="127" t="s">
        <v>25</v>
      </c>
      <c r="B80" s="128"/>
      <c r="C80" s="128"/>
      <c r="D80" s="129"/>
      <c r="E80" s="18">
        <f>SUM(E74,E78)</f>
        <v>49999.999999999993</v>
      </c>
      <c r="F80" s="18"/>
      <c r="G80" s="18">
        <f>ROUND(SUM(E80),0)</f>
        <v>50000</v>
      </c>
    </row>
    <row r="82" spans="1:7" ht="12.75" customHeight="1" x14ac:dyDescent="0.2">
      <c r="A82" s="130" t="s">
        <v>38</v>
      </c>
      <c r="B82" s="130"/>
      <c r="C82" s="130"/>
      <c r="D82" s="130"/>
      <c r="E82" s="54">
        <v>45455</v>
      </c>
      <c r="F82" s="6"/>
      <c r="G82" s="32">
        <f>SUM(E82:E82)</f>
        <v>45455</v>
      </c>
    </row>
    <row r="83" spans="1:7" ht="12.75" customHeight="1" x14ac:dyDescent="0.2">
      <c r="A83" s="130" t="s">
        <v>116</v>
      </c>
      <c r="B83" s="130"/>
      <c r="C83" s="130"/>
      <c r="D83" s="130"/>
      <c r="E83" s="54">
        <v>50000</v>
      </c>
    </row>
    <row r="84" spans="1:7" x14ac:dyDescent="0.2">
      <c r="A84" s="34" t="s">
        <v>44</v>
      </c>
      <c r="B84" s="34"/>
      <c r="C84" s="34"/>
      <c r="D84" s="34"/>
      <c r="E84" s="34"/>
      <c r="F84" s="34"/>
      <c r="G84" s="34"/>
    </row>
    <row r="85" spans="1:7" x14ac:dyDescent="0.2">
      <c r="A85" s="125"/>
      <c r="B85" s="125"/>
      <c r="C85" s="125"/>
      <c r="D85" s="125"/>
      <c r="E85" s="125"/>
      <c r="F85" s="125"/>
      <c r="G85" s="125"/>
    </row>
    <row r="89" spans="1:7" x14ac:dyDescent="0.2">
      <c r="E89" s="56"/>
    </row>
    <row r="90" spans="1:7" x14ac:dyDescent="0.2">
      <c r="E90" s="56"/>
    </row>
  </sheetData>
  <mergeCells count="54">
    <mergeCell ref="A26:C26"/>
    <mergeCell ref="A2:N2"/>
    <mergeCell ref="B3:E3"/>
    <mergeCell ref="B5:E5"/>
    <mergeCell ref="B6:E6"/>
    <mergeCell ref="I3:N3"/>
    <mergeCell ref="B7:E7"/>
    <mergeCell ref="B4:N4"/>
    <mergeCell ref="A18:D18"/>
    <mergeCell ref="J8:J9"/>
    <mergeCell ref="A20:C20"/>
    <mergeCell ref="A21:C21"/>
    <mergeCell ref="A22:C22"/>
    <mergeCell ref="A23:C23"/>
    <mergeCell ref="A24:C24"/>
    <mergeCell ref="A25:C25"/>
    <mergeCell ref="A55:D55"/>
    <mergeCell ref="A59:D59"/>
    <mergeCell ref="A61:D61"/>
    <mergeCell ref="A57:D57"/>
    <mergeCell ref="A58:D58"/>
    <mergeCell ref="A52:D52"/>
    <mergeCell ref="A27:D27"/>
    <mergeCell ref="A49:D49"/>
    <mergeCell ref="A53:D53"/>
    <mergeCell ref="A54:D54"/>
    <mergeCell ref="A51:D51"/>
    <mergeCell ref="A36:D36"/>
    <mergeCell ref="A45:D45"/>
    <mergeCell ref="A38:C38"/>
    <mergeCell ref="A44:C44"/>
    <mergeCell ref="A39:C39"/>
    <mergeCell ref="A40:C40"/>
    <mergeCell ref="A41:C41"/>
    <mergeCell ref="A42:C42"/>
    <mergeCell ref="A43:C43"/>
    <mergeCell ref="A85:G85"/>
    <mergeCell ref="A72:D72"/>
    <mergeCell ref="A73:D73"/>
    <mergeCell ref="A77:D77"/>
    <mergeCell ref="A80:D80"/>
    <mergeCell ref="A78:D78"/>
    <mergeCell ref="A74:D74"/>
    <mergeCell ref="A82:D82"/>
    <mergeCell ref="A83:D83"/>
    <mergeCell ref="A76:D76"/>
    <mergeCell ref="A69:D69"/>
    <mergeCell ref="A70:D70"/>
    <mergeCell ref="A71:D71"/>
    <mergeCell ref="A62:D62"/>
    <mergeCell ref="A63:D63"/>
    <mergeCell ref="A65:D65"/>
    <mergeCell ref="A68:D68"/>
    <mergeCell ref="A66:D66"/>
  </mergeCells>
  <phoneticPr fontId="2" type="noConversion"/>
  <conditionalFormatting sqref="E70">
    <cfRule type="cellIs" dxfId="9" priority="6" stopIfTrue="1" operator="lessThan">
      <formula>0</formula>
    </cfRule>
  </conditionalFormatting>
  <conditionalFormatting sqref="N11">
    <cfRule type="expression" dxfId="8" priority="19" stopIfTrue="1">
      <formula>AND($M$11&gt;0,ISBLANK($N$11))</formula>
    </cfRule>
  </conditionalFormatting>
  <conditionalFormatting sqref="N12">
    <cfRule type="expression" dxfId="7" priority="20" stopIfTrue="1">
      <formula>AND($M$12&gt;0,ISBLANK($N$12))</formula>
    </cfRule>
  </conditionalFormatting>
  <conditionalFormatting sqref="N13">
    <cfRule type="expression" dxfId="6" priority="21" stopIfTrue="1">
      <formula>AND($M$13&gt;0,ISBLANK($N$13))</formula>
    </cfRule>
  </conditionalFormatting>
  <conditionalFormatting sqref="N14">
    <cfRule type="expression" dxfId="5" priority="22" stopIfTrue="1">
      <formula>AND($M$14&gt;0,ISBLANK($N$14))</formula>
    </cfRule>
  </conditionalFormatting>
  <conditionalFormatting sqref="N15">
    <cfRule type="expression" dxfId="4" priority="23" stopIfTrue="1">
      <formula>AND($M$15&gt;0,ISBLANK($N$15))</formula>
    </cfRule>
  </conditionalFormatting>
  <conditionalFormatting sqref="N16">
    <cfRule type="expression" dxfId="3" priority="24" stopIfTrue="1">
      <formula>AND($M$16&gt;0,ISBLANK($N$16))</formula>
    </cfRule>
  </conditionalFormatting>
  <conditionalFormatting sqref="N17">
    <cfRule type="expression" dxfId="2" priority="25" stopIfTrue="1">
      <formula>AND($M$17&gt;0,ISBLANK($N$17))</formula>
    </cfRule>
  </conditionalFormatting>
  <conditionalFormatting sqref="D11:D17">
    <cfRule type="expression" dxfId="1" priority="4">
      <formula>AND(B11="PI",OR(D11=0,D11&gt;0.1))</formula>
    </cfRule>
  </conditionalFormatting>
  <conditionalFormatting sqref="D29:D35">
    <cfRule type="expression" dxfId="0" priority="3">
      <formula>AND(B29="PI",OR(D29=0,D29&gt;0.1))</formula>
    </cfRule>
  </conditionalFormatting>
  <dataValidations count="55">
    <dataValidation type="textLength" errorStyle="warning" operator="lessThan" allowBlank="1" showErrorMessage="1" errorTitle="Project title" error="The NIH limits project titles to 81 characters and the title you typed exceeds this number." promptTitle="Project title" prompt="Fill in the title as it will be submitted to the NIH NO LONGER THAN 81 CHARACTERS (e.g., Impact of TB on HIV-infected patients)." sqref="B4">
      <formula1>82</formula1>
    </dataValidation>
    <dataValidation allowBlank="1" showErrorMessage="1" promptTitle="PI name" prompt="Fill in the Principal Investigator's name (e.g., Mike Burry, MD)." sqref="B3:E3"/>
    <dataValidation allowBlank="1" showErrorMessage="1" promptTitle="Start date" prompt="No entry required - calculated from Start Date in Year 1." sqref="B5:E5"/>
    <dataValidation allowBlank="1" showErrorMessage="1" promptTitle="End date" prompt="No entry required - calculated from End Date in Year 5." sqref="B6:E6"/>
    <dataValidation allowBlank="1" showErrorMessage="1" promptTitle="Salary names" prompt="Fill in the first name and last name of each person on the project (e.g., Mike Burry)" sqref="A29:A35 A11:A17"/>
    <dataValidation allowBlank="1" showErrorMessage="1" promptTitle="Current salary" prompt="Fill in this person's current Institutional Base Salary without decimals, which include supplemental pay, but excludes X-pays, VA salary and clinical salary (e.g., 87,777)." sqref="C11:C17"/>
    <dataValidation allowBlank="1" showErrorMessage="1" promptTitle="Calendar months" prompt="Calculates the calendar months' effort this person will spend on the project, based on their effort %." sqref="H12:H17"/>
    <dataValidation allowBlank="1" showErrorMessage="1" promptTitle="Cost share salaries" prompt="This cell is filled in automatically with the name if the amount in the Current Salary cell is over the current NIH cap." sqref="J11:J17"/>
    <dataValidation allowBlank="1" showErrorMessage="1" promptTitle="Annual salary calculations" prompt="These are calculated automatically based on the Adjusted Salary x the effort %, with a cost-of-living allowance added Years 2 and up." sqref="E11:E17 E29:E35"/>
    <dataValidation allowBlank="1" showInputMessage="1" showErrorMessage="1" promptTitle="Cost share salaries" prompt="Automatically calculates the difference between the actual salary and the current NIH cap, times the effort and including cost-of-living allowances Years 2 and above." sqref="L11:L17"/>
    <dataValidation allowBlank="1" showErrorMessage="1" promptTitle="Cost share speedtype" prompt="Fill in the 5-character speedtype to be used for the cost share funding (usually a letter plus 4 numbers).  CANNOT be a grant speedtype." sqref="N11:N17"/>
    <dataValidation allowBlank="1" showErrorMessage="1" promptTitle="Fringe benefit names" prompt="Automatically filled in based with the names from the corresponding Salaries cells above." sqref="A20:A26 A38:A44"/>
    <dataValidation allowBlank="1" showErrorMessage="1" promptTitle="Fringe %" prompt="Fill in the fringe benefit % for this person (e.g., if you want to enter 28.5%, then fill in 28.5).  Standard is 28.5% but you can override this amount if you want to use the person's actual fringe rate." sqref="D20:D26 D38:D44"/>
    <dataValidation allowBlank="1" showErrorMessage="1" promptTitle="Fringe calculations" prompt="Automatically calculates by multiplying the salary amount in the corresponding cell above by the Fringe % listed to the left.  If a GRA, then fills in the current amount the first year and adds the cost-of-living % increase in Years 2 and above." sqref="E20:E26 E38:E44"/>
    <dataValidation allowBlank="1" showErrorMessage="1" promptTitle="Total salary support" prompt="Each cell is the total amount of salary requested from the sponsor for this person." sqref="G11:G17 G29:G35"/>
    <dataValidation allowBlank="1" showErrorMessage="1" promptTitle="Project sponsor salary support" prompt="Total amount of salary requested from sponsor for all persons on this project." sqref="G18 G36"/>
    <dataValidation allowBlank="1" showErrorMessage="1" promptTitle="Total fringe support" prompt="Each cell is the total amount of fringe support requested from the sponsor for this person." sqref="G20:G26 G38:G44"/>
    <dataValidation allowBlank="1" showErrorMessage="1" promptTitle="Salary subtotals" prompt="Sums the salary amounts requested from the sponsor for each year of the project." sqref="E18 E36"/>
    <dataValidation allowBlank="1" showErrorMessage="1" promptTitle="Annual fringe support" prompt="Sums the fringe benefits amounts requested from the sponsor for each year of the project." sqref="E27 E45:E47"/>
    <dataValidation allowBlank="1" showErrorMessage="1" promptTitle="Project sponsor fringe support" prompt="Total amount of fringe benefits requested from sponsor for all persons on this project." sqref="G27 G45:G47"/>
    <dataValidation allowBlank="1" showErrorMessage="1" promptTitle="Annual cost share salary totals" prompt="Sums the cost share salary amounts for each year of the project." sqref="K18"/>
    <dataValidation allowBlank="1" showErrorMessage="1" promptTitle="Cost share salary proj totals" prompt="Each cell is the total amount of salary required to be cost-shared for this person to cover the difference between their actual salary and the NIH cap." sqref="M11:M17"/>
    <dataValidation allowBlank="1" showErrorMessage="1" promptTitle="Cost share salary project total" prompt="Total amount of cost share for salaries for the entire project." sqref="M18"/>
    <dataValidation allowBlank="1" showErrorMessage="1" promptTitle="Cost share fringe names" prompt="Automatically filled in based with the names from the corresponding Salaries cells above." sqref="J20:J26"/>
    <dataValidation allowBlank="1" showErrorMessage="1" promptTitle="Fringe cost share speedtype" prompt="Automatically filled in based on the speedtype listed on the salary lines as must use the same for salary and fringe." sqref="N20:N26"/>
    <dataValidation allowBlank="1" showErrorMessage="1" promptTitle="Cost share fringe benefits" prompt="Automatically calculates by multiplying the salary amount in the corresponding cell above by the Fringe % listed to the far left.  " sqref="K20:K26"/>
    <dataValidation allowBlank="1" showErrorMessage="1" promptTitle="Cost share fringe proj totals" prompt="Each cell is the total amount of fringe benefits costs required to be cost-shared for this person." sqref="M20:M26"/>
    <dataValidation allowBlank="1" showErrorMessage="1" promptTitle="Annual cost share fringe totals" prompt="Sums the costs fringe benefits amounts for each year of the project." sqref="K27:K28 K41:K47"/>
    <dataValidation allowBlank="1" showErrorMessage="1" promptTitle="Cost share fringe project total" prompt="Total amount of cost share fringe benefits required for the project." sqref="M27:M47"/>
    <dataValidation allowBlank="1" showErrorMessage="1" promptTitle="Project period end date" prompt="Date the project period ends for this year." sqref="E9"/>
    <dataValidation allowBlank="1" showErrorMessage="1" promptTitle="Annual equipment costs" prompt="Sums the equipment costs requested from the sponsor for each year of the project." sqref="E49"/>
    <dataValidation allowBlank="1" showErrorMessage="1" promptTitle="Patient care items" prompt="Fill in the type of patient care cost (e.g., CT scans)" sqref="A51:D54"/>
    <dataValidation allowBlank="1" showErrorMessage="1" promptTitle="Total sponsor patient care costs" prompt="Each cell is the total amount of patient care costs support requested from the sponsor for this type of patient care." sqref="G51:G54"/>
    <dataValidation allowBlank="1" showErrorMessage="1" promptTitle="Annual patient care costs" prompt="Sums the patient care costs requested from the sponsor for each year of the project." sqref="E55"/>
    <dataValidation allowBlank="1" showErrorMessage="1" promptTitle="Project sponsor pt care support" prompt="Total amount of patient care costs requested from sponsor for this project." sqref="G55"/>
    <dataValidation allowBlank="1" showErrorMessage="1" promptTitle="Travel items" prompt="Fill in the description the of each travel cost (e.g., PI to 1 national meeting)." sqref="A57:D58"/>
    <dataValidation allowBlank="1" showErrorMessage="1" promptTitle="Annual travel costs" prompt="Sums the travel costs requested from the sponsor for each year of the project." sqref="E59"/>
    <dataValidation allowBlank="1" showErrorMessage="1" promptTitle="Travel costs" prompt="Each cell is the total travel costs for this line for the entire project." sqref="G57:G58"/>
    <dataValidation allowBlank="1" showErrorMessage="1" promptTitle="Project sponsor travel support" prompt="Total amount of travel costs requested from sponsor for this project_x000a__x000a_" sqref="G59"/>
    <dataValidation allowBlank="1" showErrorMessage="1" promptTitle="Other expenses items" prompt="Fill in the description the of this other expense cost (e.g., Publications)" sqref="A61:D65"/>
    <dataValidation allowBlank="1" showErrorMessage="1" promptTitle="Other expenses totals" prompt="Each cell is the total other expenses costs for this line for the entire project." sqref="G61:G65"/>
    <dataValidation allowBlank="1" showErrorMessage="1" promptTitle="Annual other expenses costs" prompt="Sums the other expenses costs requested from the sponsor for each year of the project." sqref="E66"/>
    <dataValidation allowBlank="1" showErrorMessage="1" promptTitle="Project sponsor other exp suppor" prompt="Total amount of other expenses costs requested from sponsor for this project." sqref="G66"/>
    <dataValidation allowBlank="1" showErrorMessage="1" promptTitle="Cost of living % increase" prompt="Fill in the cost of living allowance that will be applied to each year after Year 1 for salaries.  NOTE: cannot be greater than 3%." sqref="B7:E7"/>
    <dataValidation allowBlank="1" showErrorMessage="1" promptTitle="Project period start date" prompt="Fill in the date the project begins." sqref="E8"/>
    <dataValidation allowBlank="1" showErrorMessage="1" promptTitle="Patient care costs" prompt="Fill in the costs of patient care costs for this year in this cell." sqref="E51:E54 E57:E58 E61:E65"/>
    <dataValidation allowBlank="1" showErrorMessage="1" promptTitle="Cost share salaries" prompt="Automatically calculates the difference between the actual salary and the current NIH cap, times the effort and including cost-of-living allowances Years 2 and above." sqref="K11:K17"/>
    <dataValidation allowBlank="1" showErrorMessage="1" sqref="G49 G68:G73"/>
    <dataValidation type="list" allowBlank="1" showErrorMessage="1" promptTitle="Calendar months" prompt="Calculates the calendar months' effort this person will spend on the project, based on their effort %." sqref="H11">
      <formula1>"Y,N"</formula1>
    </dataValidation>
    <dataValidation allowBlank="1" showErrorMessage="1" promptTitle="Category annual subtotals" prompt="This cell is the same as the subtotal highlighted in grey above for this category." sqref="E68:E73"/>
    <dataValidation type="decimal" allowBlank="1" showInputMessage="1" showErrorMessage="1" errorTitle="Effort error" error="Effort must be greater than 0 and less than 100%" sqref="D11:D17 D29:D35">
      <formula1>0</formula1>
      <formula2>1</formula2>
    </dataValidation>
    <dataValidation allowBlank="1" showErrorMessage="1" promptTitle="Comments" prompt="Enter in comments about the budget, if needed (e.g., Burry will be promoted 8/10 so the base salary listed is the projected amount)." sqref="A85:G85"/>
    <dataValidation type="list" allowBlank="1" showInputMessage="1" showErrorMessage="1" sqref="B29:B35">
      <formula1>$J$39:$J$43</formula1>
    </dataValidation>
    <dataValidation type="list" allowBlank="1" showInputMessage="1" showErrorMessage="1" sqref="B11:B17">
      <formula1>$J$37:$J$38</formula1>
    </dataValidation>
    <dataValidation allowBlank="1" showErrorMessage="1" promptTitle="Current salary" prompt="Fill in this person's current Institutional Base Salary without decimals, which include supplemental pay, but excludes X-pays, VA salary and clinical salary (e.g., 87,777)." sqref="C29:C35"/>
  </dataValidations>
  <pageMargins left="0.25" right="0.25" top="0.2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>
      <selection activeCell="B36" sqref="B36:E36"/>
    </sheetView>
  </sheetViews>
  <sheetFormatPr defaultRowHeight="12.75" x14ac:dyDescent="0.2"/>
  <cols>
    <col min="1" max="1" width="30.5703125" style="89" customWidth="1"/>
    <col min="2" max="2" width="7.85546875" style="89" customWidth="1"/>
    <col min="3" max="3" width="3.42578125" style="89" customWidth="1"/>
    <col min="4" max="4" width="6.42578125" style="89" customWidth="1"/>
    <col min="5" max="5" width="6.85546875" style="89" customWidth="1"/>
    <col min="6" max="6" width="4.7109375" style="89" customWidth="1"/>
    <col min="7" max="7" width="3.85546875" style="89" customWidth="1"/>
    <col min="8" max="8" width="11.42578125" style="89" customWidth="1"/>
    <col min="9" max="9" width="7.5703125" style="89" customWidth="1"/>
    <col min="10" max="256" width="9.140625" style="89"/>
    <col min="257" max="257" width="30.5703125" style="89" customWidth="1"/>
    <col min="258" max="258" width="7.85546875" style="89" customWidth="1"/>
    <col min="259" max="259" width="3.42578125" style="89" customWidth="1"/>
    <col min="260" max="260" width="6.42578125" style="89" customWidth="1"/>
    <col min="261" max="261" width="6.85546875" style="89" customWidth="1"/>
    <col min="262" max="262" width="4.7109375" style="89" customWidth="1"/>
    <col min="263" max="263" width="3.85546875" style="89" customWidth="1"/>
    <col min="264" max="264" width="11.42578125" style="89" customWidth="1"/>
    <col min="265" max="265" width="7.5703125" style="89" customWidth="1"/>
    <col min="266" max="512" width="9.140625" style="89"/>
    <col min="513" max="513" width="30.5703125" style="89" customWidth="1"/>
    <col min="514" max="514" width="7.85546875" style="89" customWidth="1"/>
    <col min="515" max="515" width="3.42578125" style="89" customWidth="1"/>
    <col min="516" max="516" width="6.42578125" style="89" customWidth="1"/>
    <col min="517" max="517" width="6.85546875" style="89" customWidth="1"/>
    <col min="518" max="518" width="4.7109375" style="89" customWidth="1"/>
    <col min="519" max="519" width="3.85546875" style="89" customWidth="1"/>
    <col min="520" max="520" width="11.42578125" style="89" customWidth="1"/>
    <col min="521" max="521" width="7.5703125" style="89" customWidth="1"/>
    <col min="522" max="768" width="9.140625" style="89"/>
    <col min="769" max="769" width="30.5703125" style="89" customWidth="1"/>
    <col min="770" max="770" width="7.85546875" style="89" customWidth="1"/>
    <col min="771" max="771" width="3.42578125" style="89" customWidth="1"/>
    <col min="772" max="772" width="6.42578125" style="89" customWidth="1"/>
    <col min="773" max="773" width="6.85546875" style="89" customWidth="1"/>
    <col min="774" max="774" width="4.7109375" style="89" customWidth="1"/>
    <col min="775" max="775" width="3.85546875" style="89" customWidth="1"/>
    <col min="776" max="776" width="11.42578125" style="89" customWidth="1"/>
    <col min="777" max="777" width="7.5703125" style="89" customWidth="1"/>
    <col min="778" max="1024" width="9.140625" style="89"/>
    <col min="1025" max="1025" width="30.5703125" style="89" customWidth="1"/>
    <col min="1026" max="1026" width="7.85546875" style="89" customWidth="1"/>
    <col min="1027" max="1027" width="3.42578125" style="89" customWidth="1"/>
    <col min="1028" max="1028" width="6.42578125" style="89" customWidth="1"/>
    <col min="1029" max="1029" width="6.85546875" style="89" customWidth="1"/>
    <col min="1030" max="1030" width="4.7109375" style="89" customWidth="1"/>
    <col min="1031" max="1031" width="3.85546875" style="89" customWidth="1"/>
    <col min="1032" max="1032" width="11.42578125" style="89" customWidth="1"/>
    <col min="1033" max="1033" width="7.5703125" style="89" customWidth="1"/>
    <col min="1034" max="1280" width="9.140625" style="89"/>
    <col min="1281" max="1281" width="30.5703125" style="89" customWidth="1"/>
    <col min="1282" max="1282" width="7.85546875" style="89" customWidth="1"/>
    <col min="1283" max="1283" width="3.42578125" style="89" customWidth="1"/>
    <col min="1284" max="1284" width="6.42578125" style="89" customWidth="1"/>
    <col min="1285" max="1285" width="6.85546875" style="89" customWidth="1"/>
    <col min="1286" max="1286" width="4.7109375" style="89" customWidth="1"/>
    <col min="1287" max="1287" width="3.85546875" style="89" customWidth="1"/>
    <col min="1288" max="1288" width="11.42578125" style="89" customWidth="1"/>
    <col min="1289" max="1289" width="7.5703125" style="89" customWidth="1"/>
    <col min="1290" max="1536" width="9.140625" style="89"/>
    <col min="1537" max="1537" width="30.5703125" style="89" customWidth="1"/>
    <col min="1538" max="1538" width="7.85546875" style="89" customWidth="1"/>
    <col min="1539" max="1539" width="3.42578125" style="89" customWidth="1"/>
    <col min="1540" max="1540" width="6.42578125" style="89" customWidth="1"/>
    <col min="1541" max="1541" width="6.85546875" style="89" customWidth="1"/>
    <col min="1542" max="1542" width="4.7109375" style="89" customWidth="1"/>
    <col min="1543" max="1543" width="3.85546875" style="89" customWidth="1"/>
    <col min="1544" max="1544" width="11.42578125" style="89" customWidth="1"/>
    <col min="1545" max="1545" width="7.5703125" style="89" customWidth="1"/>
    <col min="1546" max="1792" width="9.140625" style="89"/>
    <col min="1793" max="1793" width="30.5703125" style="89" customWidth="1"/>
    <col min="1794" max="1794" width="7.85546875" style="89" customWidth="1"/>
    <col min="1795" max="1795" width="3.42578125" style="89" customWidth="1"/>
    <col min="1796" max="1796" width="6.42578125" style="89" customWidth="1"/>
    <col min="1797" max="1797" width="6.85546875" style="89" customWidth="1"/>
    <col min="1798" max="1798" width="4.7109375" style="89" customWidth="1"/>
    <col min="1799" max="1799" width="3.85546875" style="89" customWidth="1"/>
    <col min="1800" max="1800" width="11.42578125" style="89" customWidth="1"/>
    <col min="1801" max="1801" width="7.5703125" style="89" customWidth="1"/>
    <col min="1802" max="2048" width="9.140625" style="89"/>
    <col min="2049" max="2049" width="30.5703125" style="89" customWidth="1"/>
    <col min="2050" max="2050" width="7.85546875" style="89" customWidth="1"/>
    <col min="2051" max="2051" width="3.42578125" style="89" customWidth="1"/>
    <col min="2052" max="2052" width="6.42578125" style="89" customWidth="1"/>
    <col min="2053" max="2053" width="6.85546875" style="89" customWidth="1"/>
    <col min="2054" max="2054" width="4.7109375" style="89" customWidth="1"/>
    <col min="2055" max="2055" width="3.85546875" style="89" customWidth="1"/>
    <col min="2056" max="2056" width="11.42578125" style="89" customWidth="1"/>
    <col min="2057" max="2057" width="7.5703125" style="89" customWidth="1"/>
    <col min="2058" max="2304" width="9.140625" style="89"/>
    <col min="2305" max="2305" width="30.5703125" style="89" customWidth="1"/>
    <col min="2306" max="2306" width="7.85546875" style="89" customWidth="1"/>
    <col min="2307" max="2307" width="3.42578125" style="89" customWidth="1"/>
    <col min="2308" max="2308" width="6.42578125" style="89" customWidth="1"/>
    <col min="2309" max="2309" width="6.85546875" style="89" customWidth="1"/>
    <col min="2310" max="2310" width="4.7109375" style="89" customWidth="1"/>
    <col min="2311" max="2311" width="3.85546875" style="89" customWidth="1"/>
    <col min="2312" max="2312" width="11.42578125" style="89" customWidth="1"/>
    <col min="2313" max="2313" width="7.5703125" style="89" customWidth="1"/>
    <col min="2314" max="2560" width="9.140625" style="89"/>
    <col min="2561" max="2561" width="30.5703125" style="89" customWidth="1"/>
    <col min="2562" max="2562" width="7.85546875" style="89" customWidth="1"/>
    <col min="2563" max="2563" width="3.42578125" style="89" customWidth="1"/>
    <col min="2564" max="2564" width="6.42578125" style="89" customWidth="1"/>
    <col min="2565" max="2565" width="6.85546875" style="89" customWidth="1"/>
    <col min="2566" max="2566" width="4.7109375" style="89" customWidth="1"/>
    <col min="2567" max="2567" width="3.85546875" style="89" customWidth="1"/>
    <col min="2568" max="2568" width="11.42578125" style="89" customWidth="1"/>
    <col min="2569" max="2569" width="7.5703125" style="89" customWidth="1"/>
    <col min="2570" max="2816" width="9.140625" style="89"/>
    <col min="2817" max="2817" width="30.5703125" style="89" customWidth="1"/>
    <col min="2818" max="2818" width="7.85546875" style="89" customWidth="1"/>
    <col min="2819" max="2819" width="3.42578125" style="89" customWidth="1"/>
    <col min="2820" max="2820" width="6.42578125" style="89" customWidth="1"/>
    <col min="2821" max="2821" width="6.85546875" style="89" customWidth="1"/>
    <col min="2822" max="2822" width="4.7109375" style="89" customWidth="1"/>
    <col min="2823" max="2823" width="3.85546875" style="89" customWidth="1"/>
    <col min="2824" max="2824" width="11.42578125" style="89" customWidth="1"/>
    <col min="2825" max="2825" width="7.5703125" style="89" customWidth="1"/>
    <col min="2826" max="3072" width="9.140625" style="89"/>
    <col min="3073" max="3073" width="30.5703125" style="89" customWidth="1"/>
    <col min="3074" max="3074" width="7.85546875" style="89" customWidth="1"/>
    <col min="3075" max="3075" width="3.42578125" style="89" customWidth="1"/>
    <col min="3076" max="3076" width="6.42578125" style="89" customWidth="1"/>
    <col min="3077" max="3077" width="6.85546875" style="89" customWidth="1"/>
    <col min="3078" max="3078" width="4.7109375" style="89" customWidth="1"/>
    <col min="3079" max="3079" width="3.85546875" style="89" customWidth="1"/>
    <col min="3080" max="3080" width="11.42578125" style="89" customWidth="1"/>
    <col min="3081" max="3081" width="7.5703125" style="89" customWidth="1"/>
    <col min="3082" max="3328" width="9.140625" style="89"/>
    <col min="3329" max="3329" width="30.5703125" style="89" customWidth="1"/>
    <col min="3330" max="3330" width="7.85546875" style="89" customWidth="1"/>
    <col min="3331" max="3331" width="3.42578125" style="89" customWidth="1"/>
    <col min="3332" max="3332" width="6.42578125" style="89" customWidth="1"/>
    <col min="3333" max="3333" width="6.85546875" style="89" customWidth="1"/>
    <col min="3334" max="3334" width="4.7109375" style="89" customWidth="1"/>
    <col min="3335" max="3335" width="3.85546875" style="89" customWidth="1"/>
    <col min="3336" max="3336" width="11.42578125" style="89" customWidth="1"/>
    <col min="3337" max="3337" width="7.5703125" style="89" customWidth="1"/>
    <col min="3338" max="3584" width="9.140625" style="89"/>
    <col min="3585" max="3585" width="30.5703125" style="89" customWidth="1"/>
    <col min="3586" max="3586" width="7.85546875" style="89" customWidth="1"/>
    <col min="3587" max="3587" width="3.42578125" style="89" customWidth="1"/>
    <col min="3588" max="3588" width="6.42578125" style="89" customWidth="1"/>
    <col min="3589" max="3589" width="6.85546875" style="89" customWidth="1"/>
    <col min="3590" max="3590" width="4.7109375" style="89" customWidth="1"/>
    <col min="3591" max="3591" width="3.85546875" style="89" customWidth="1"/>
    <col min="3592" max="3592" width="11.42578125" style="89" customWidth="1"/>
    <col min="3593" max="3593" width="7.5703125" style="89" customWidth="1"/>
    <col min="3594" max="3840" width="9.140625" style="89"/>
    <col min="3841" max="3841" width="30.5703125" style="89" customWidth="1"/>
    <col min="3842" max="3842" width="7.85546875" style="89" customWidth="1"/>
    <col min="3843" max="3843" width="3.42578125" style="89" customWidth="1"/>
    <col min="3844" max="3844" width="6.42578125" style="89" customWidth="1"/>
    <col min="3845" max="3845" width="6.85546875" style="89" customWidth="1"/>
    <col min="3846" max="3846" width="4.7109375" style="89" customWidth="1"/>
    <col min="3847" max="3847" width="3.85546875" style="89" customWidth="1"/>
    <col min="3848" max="3848" width="11.42578125" style="89" customWidth="1"/>
    <col min="3849" max="3849" width="7.5703125" style="89" customWidth="1"/>
    <col min="3850" max="4096" width="9.140625" style="89"/>
    <col min="4097" max="4097" width="30.5703125" style="89" customWidth="1"/>
    <col min="4098" max="4098" width="7.85546875" style="89" customWidth="1"/>
    <col min="4099" max="4099" width="3.42578125" style="89" customWidth="1"/>
    <col min="4100" max="4100" width="6.42578125" style="89" customWidth="1"/>
    <col min="4101" max="4101" width="6.85546875" style="89" customWidth="1"/>
    <col min="4102" max="4102" width="4.7109375" style="89" customWidth="1"/>
    <col min="4103" max="4103" width="3.85546875" style="89" customWidth="1"/>
    <col min="4104" max="4104" width="11.42578125" style="89" customWidth="1"/>
    <col min="4105" max="4105" width="7.5703125" style="89" customWidth="1"/>
    <col min="4106" max="4352" width="9.140625" style="89"/>
    <col min="4353" max="4353" width="30.5703125" style="89" customWidth="1"/>
    <col min="4354" max="4354" width="7.85546875" style="89" customWidth="1"/>
    <col min="4355" max="4355" width="3.42578125" style="89" customWidth="1"/>
    <col min="4356" max="4356" width="6.42578125" style="89" customWidth="1"/>
    <col min="4357" max="4357" width="6.85546875" style="89" customWidth="1"/>
    <col min="4358" max="4358" width="4.7109375" style="89" customWidth="1"/>
    <col min="4359" max="4359" width="3.85546875" style="89" customWidth="1"/>
    <col min="4360" max="4360" width="11.42578125" style="89" customWidth="1"/>
    <col min="4361" max="4361" width="7.5703125" style="89" customWidth="1"/>
    <col min="4362" max="4608" width="9.140625" style="89"/>
    <col min="4609" max="4609" width="30.5703125" style="89" customWidth="1"/>
    <col min="4610" max="4610" width="7.85546875" style="89" customWidth="1"/>
    <col min="4611" max="4611" width="3.42578125" style="89" customWidth="1"/>
    <col min="4612" max="4612" width="6.42578125" style="89" customWidth="1"/>
    <col min="4613" max="4613" width="6.85546875" style="89" customWidth="1"/>
    <col min="4614" max="4614" width="4.7109375" style="89" customWidth="1"/>
    <col min="4615" max="4615" width="3.85546875" style="89" customWidth="1"/>
    <col min="4616" max="4616" width="11.42578125" style="89" customWidth="1"/>
    <col min="4617" max="4617" width="7.5703125" style="89" customWidth="1"/>
    <col min="4618" max="4864" width="9.140625" style="89"/>
    <col min="4865" max="4865" width="30.5703125" style="89" customWidth="1"/>
    <col min="4866" max="4866" width="7.85546875" style="89" customWidth="1"/>
    <col min="4867" max="4867" width="3.42578125" style="89" customWidth="1"/>
    <col min="4868" max="4868" width="6.42578125" style="89" customWidth="1"/>
    <col min="4869" max="4869" width="6.85546875" style="89" customWidth="1"/>
    <col min="4870" max="4870" width="4.7109375" style="89" customWidth="1"/>
    <col min="4871" max="4871" width="3.85546875" style="89" customWidth="1"/>
    <col min="4872" max="4872" width="11.42578125" style="89" customWidth="1"/>
    <col min="4873" max="4873" width="7.5703125" style="89" customWidth="1"/>
    <col min="4874" max="5120" width="9.140625" style="89"/>
    <col min="5121" max="5121" width="30.5703125" style="89" customWidth="1"/>
    <col min="5122" max="5122" width="7.85546875" style="89" customWidth="1"/>
    <col min="5123" max="5123" width="3.42578125" style="89" customWidth="1"/>
    <col min="5124" max="5124" width="6.42578125" style="89" customWidth="1"/>
    <col min="5125" max="5125" width="6.85546875" style="89" customWidth="1"/>
    <col min="5126" max="5126" width="4.7109375" style="89" customWidth="1"/>
    <col min="5127" max="5127" width="3.85546875" style="89" customWidth="1"/>
    <col min="5128" max="5128" width="11.42578125" style="89" customWidth="1"/>
    <col min="5129" max="5129" width="7.5703125" style="89" customWidth="1"/>
    <col min="5130" max="5376" width="9.140625" style="89"/>
    <col min="5377" max="5377" width="30.5703125" style="89" customWidth="1"/>
    <col min="5378" max="5378" width="7.85546875" style="89" customWidth="1"/>
    <col min="5379" max="5379" width="3.42578125" style="89" customWidth="1"/>
    <col min="5380" max="5380" width="6.42578125" style="89" customWidth="1"/>
    <col min="5381" max="5381" width="6.85546875" style="89" customWidth="1"/>
    <col min="5382" max="5382" width="4.7109375" style="89" customWidth="1"/>
    <col min="5383" max="5383" width="3.85546875" style="89" customWidth="1"/>
    <col min="5384" max="5384" width="11.42578125" style="89" customWidth="1"/>
    <col min="5385" max="5385" width="7.5703125" style="89" customWidth="1"/>
    <col min="5386" max="5632" width="9.140625" style="89"/>
    <col min="5633" max="5633" width="30.5703125" style="89" customWidth="1"/>
    <col min="5634" max="5634" width="7.85546875" style="89" customWidth="1"/>
    <col min="5635" max="5635" width="3.42578125" style="89" customWidth="1"/>
    <col min="5636" max="5636" width="6.42578125" style="89" customWidth="1"/>
    <col min="5637" max="5637" width="6.85546875" style="89" customWidth="1"/>
    <col min="5638" max="5638" width="4.7109375" style="89" customWidth="1"/>
    <col min="5639" max="5639" width="3.85546875" style="89" customWidth="1"/>
    <col min="5640" max="5640" width="11.42578125" style="89" customWidth="1"/>
    <col min="5641" max="5641" width="7.5703125" style="89" customWidth="1"/>
    <col min="5642" max="5888" width="9.140625" style="89"/>
    <col min="5889" max="5889" width="30.5703125" style="89" customWidth="1"/>
    <col min="5890" max="5890" width="7.85546875" style="89" customWidth="1"/>
    <col min="5891" max="5891" width="3.42578125" style="89" customWidth="1"/>
    <col min="5892" max="5892" width="6.42578125" style="89" customWidth="1"/>
    <col min="5893" max="5893" width="6.85546875" style="89" customWidth="1"/>
    <col min="5894" max="5894" width="4.7109375" style="89" customWidth="1"/>
    <col min="5895" max="5895" width="3.85546875" style="89" customWidth="1"/>
    <col min="5896" max="5896" width="11.42578125" style="89" customWidth="1"/>
    <col min="5897" max="5897" width="7.5703125" style="89" customWidth="1"/>
    <col min="5898" max="6144" width="9.140625" style="89"/>
    <col min="6145" max="6145" width="30.5703125" style="89" customWidth="1"/>
    <col min="6146" max="6146" width="7.85546875" style="89" customWidth="1"/>
    <col min="6147" max="6147" width="3.42578125" style="89" customWidth="1"/>
    <col min="6148" max="6148" width="6.42578125" style="89" customWidth="1"/>
    <col min="6149" max="6149" width="6.85546875" style="89" customWidth="1"/>
    <col min="6150" max="6150" width="4.7109375" style="89" customWidth="1"/>
    <col min="6151" max="6151" width="3.85546875" style="89" customWidth="1"/>
    <col min="6152" max="6152" width="11.42578125" style="89" customWidth="1"/>
    <col min="6153" max="6153" width="7.5703125" style="89" customWidth="1"/>
    <col min="6154" max="6400" width="9.140625" style="89"/>
    <col min="6401" max="6401" width="30.5703125" style="89" customWidth="1"/>
    <col min="6402" max="6402" width="7.85546875" style="89" customWidth="1"/>
    <col min="6403" max="6403" width="3.42578125" style="89" customWidth="1"/>
    <col min="6404" max="6404" width="6.42578125" style="89" customWidth="1"/>
    <col min="6405" max="6405" width="6.85546875" style="89" customWidth="1"/>
    <col min="6406" max="6406" width="4.7109375" style="89" customWidth="1"/>
    <col min="6407" max="6407" width="3.85546875" style="89" customWidth="1"/>
    <col min="6408" max="6408" width="11.42578125" style="89" customWidth="1"/>
    <col min="6409" max="6409" width="7.5703125" style="89" customWidth="1"/>
    <col min="6410" max="6656" width="9.140625" style="89"/>
    <col min="6657" max="6657" width="30.5703125" style="89" customWidth="1"/>
    <col min="6658" max="6658" width="7.85546875" style="89" customWidth="1"/>
    <col min="6659" max="6659" width="3.42578125" style="89" customWidth="1"/>
    <col min="6660" max="6660" width="6.42578125" style="89" customWidth="1"/>
    <col min="6661" max="6661" width="6.85546875" style="89" customWidth="1"/>
    <col min="6662" max="6662" width="4.7109375" style="89" customWidth="1"/>
    <col min="6663" max="6663" width="3.85546875" style="89" customWidth="1"/>
    <col min="6664" max="6664" width="11.42578125" style="89" customWidth="1"/>
    <col min="6665" max="6665" width="7.5703125" style="89" customWidth="1"/>
    <col min="6666" max="6912" width="9.140625" style="89"/>
    <col min="6913" max="6913" width="30.5703125" style="89" customWidth="1"/>
    <col min="6914" max="6914" width="7.85546875" style="89" customWidth="1"/>
    <col min="6915" max="6915" width="3.42578125" style="89" customWidth="1"/>
    <col min="6916" max="6916" width="6.42578125" style="89" customWidth="1"/>
    <col min="6917" max="6917" width="6.85546875" style="89" customWidth="1"/>
    <col min="6918" max="6918" width="4.7109375" style="89" customWidth="1"/>
    <col min="6919" max="6919" width="3.85546875" style="89" customWidth="1"/>
    <col min="6920" max="6920" width="11.42578125" style="89" customWidth="1"/>
    <col min="6921" max="6921" width="7.5703125" style="89" customWidth="1"/>
    <col min="6922" max="7168" width="9.140625" style="89"/>
    <col min="7169" max="7169" width="30.5703125" style="89" customWidth="1"/>
    <col min="7170" max="7170" width="7.85546875" style="89" customWidth="1"/>
    <col min="7171" max="7171" width="3.42578125" style="89" customWidth="1"/>
    <col min="7172" max="7172" width="6.42578125" style="89" customWidth="1"/>
    <col min="7173" max="7173" width="6.85546875" style="89" customWidth="1"/>
    <col min="7174" max="7174" width="4.7109375" style="89" customWidth="1"/>
    <col min="7175" max="7175" width="3.85546875" style="89" customWidth="1"/>
    <col min="7176" max="7176" width="11.42578125" style="89" customWidth="1"/>
    <col min="7177" max="7177" width="7.5703125" style="89" customWidth="1"/>
    <col min="7178" max="7424" width="9.140625" style="89"/>
    <col min="7425" max="7425" width="30.5703125" style="89" customWidth="1"/>
    <col min="7426" max="7426" width="7.85546875" style="89" customWidth="1"/>
    <col min="7427" max="7427" width="3.42578125" style="89" customWidth="1"/>
    <col min="7428" max="7428" width="6.42578125" style="89" customWidth="1"/>
    <col min="7429" max="7429" width="6.85546875" style="89" customWidth="1"/>
    <col min="7430" max="7430" width="4.7109375" style="89" customWidth="1"/>
    <col min="7431" max="7431" width="3.85546875" style="89" customWidth="1"/>
    <col min="7432" max="7432" width="11.42578125" style="89" customWidth="1"/>
    <col min="7433" max="7433" width="7.5703125" style="89" customWidth="1"/>
    <col min="7434" max="7680" width="9.140625" style="89"/>
    <col min="7681" max="7681" width="30.5703125" style="89" customWidth="1"/>
    <col min="7682" max="7682" width="7.85546875" style="89" customWidth="1"/>
    <col min="7683" max="7683" width="3.42578125" style="89" customWidth="1"/>
    <col min="7684" max="7684" width="6.42578125" style="89" customWidth="1"/>
    <col min="7685" max="7685" width="6.85546875" style="89" customWidth="1"/>
    <col min="7686" max="7686" width="4.7109375" style="89" customWidth="1"/>
    <col min="7687" max="7687" width="3.85546875" style="89" customWidth="1"/>
    <col min="7688" max="7688" width="11.42578125" style="89" customWidth="1"/>
    <col min="7689" max="7689" width="7.5703125" style="89" customWidth="1"/>
    <col min="7690" max="7936" width="9.140625" style="89"/>
    <col min="7937" max="7937" width="30.5703125" style="89" customWidth="1"/>
    <col min="7938" max="7938" width="7.85546875" style="89" customWidth="1"/>
    <col min="7939" max="7939" width="3.42578125" style="89" customWidth="1"/>
    <col min="7940" max="7940" width="6.42578125" style="89" customWidth="1"/>
    <col min="7941" max="7941" width="6.85546875" style="89" customWidth="1"/>
    <col min="7942" max="7942" width="4.7109375" style="89" customWidth="1"/>
    <col min="7943" max="7943" width="3.85546875" style="89" customWidth="1"/>
    <col min="7944" max="7944" width="11.42578125" style="89" customWidth="1"/>
    <col min="7945" max="7945" width="7.5703125" style="89" customWidth="1"/>
    <col min="7946" max="8192" width="9.140625" style="89"/>
    <col min="8193" max="8193" width="30.5703125" style="89" customWidth="1"/>
    <col min="8194" max="8194" width="7.85546875" style="89" customWidth="1"/>
    <col min="8195" max="8195" width="3.42578125" style="89" customWidth="1"/>
    <col min="8196" max="8196" width="6.42578125" style="89" customWidth="1"/>
    <col min="8197" max="8197" width="6.85546875" style="89" customWidth="1"/>
    <col min="8198" max="8198" width="4.7109375" style="89" customWidth="1"/>
    <col min="8199" max="8199" width="3.85546875" style="89" customWidth="1"/>
    <col min="8200" max="8200" width="11.42578125" style="89" customWidth="1"/>
    <col min="8201" max="8201" width="7.5703125" style="89" customWidth="1"/>
    <col min="8202" max="8448" width="9.140625" style="89"/>
    <col min="8449" max="8449" width="30.5703125" style="89" customWidth="1"/>
    <col min="8450" max="8450" width="7.85546875" style="89" customWidth="1"/>
    <col min="8451" max="8451" width="3.42578125" style="89" customWidth="1"/>
    <col min="8452" max="8452" width="6.42578125" style="89" customWidth="1"/>
    <col min="8453" max="8453" width="6.85546875" style="89" customWidth="1"/>
    <col min="8454" max="8454" width="4.7109375" style="89" customWidth="1"/>
    <col min="8455" max="8455" width="3.85546875" style="89" customWidth="1"/>
    <col min="8456" max="8456" width="11.42578125" style="89" customWidth="1"/>
    <col min="8457" max="8457" width="7.5703125" style="89" customWidth="1"/>
    <col min="8458" max="8704" width="9.140625" style="89"/>
    <col min="8705" max="8705" width="30.5703125" style="89" customWidth="1"/>
    <col min="8706" max="8706" width="7.85546875" style="89" customWidth="1"/>
    <col min="8707" max="8707" width="3.42578125" style="89" customWidth="1"/>
    <col min="8708" max="8708" width="6.42578125" style="89" customWidth="1"/>
    <col min="8709" max="8709" width="6.85546875" style="89" customWidth="1"/>
    <col min="8710" max="8710" width="4.7109375" style="89" customWidth="1"/>
    <col min="8711" max="8711" width="3.85546875" style="89" customWidth="1"/>
    <col min="8712" max="8712" width="11.42578125" style="89" customWidth="1"/>
    <col min="8713" max="8713" width="7.5703125" style="89" customWidth="1"/>
    <col min="8714" max="8960" width="9.140625" style="89"/>
    <col min="8961" max="8961" width="30.5703125" style="89" customWidth="1"/>
    <col min="8962" max="8962" width="7.85546875" style="89" customWidth="1"/>
    <col min="8963" max="8963" width="3.42578125" style="89" customWidth="1"/>
    <col min="8964" max="8964" width="6.42578125" style="89" customWidth="1"/>
    <col min="8965" max="8965" width="6.85546875" style="89" customWidth="1"/>
    <col min="8966" max="8966" width="4.7109375" style="89" customWidth="1"/>
    <col min="8967" max="8967" width="3.85546875" style="89" customWidth="1"/>
    <col min="8968" max="8968" width="11.42578125" style="89" customWidth="1"/>
    <col min="8969" max="8969" width="7.5703125" style="89" customWidth="1"/>
    <col min="8970" max="9216" width="9.140625" style="89"/>
    <col min="9217" max="9217" width="30.5703125" style="89" customWidth="1"/>
    <col min="9218" max="9218" width="7.85546875" style="89" customWidth="1"/>
    <col min="9219" max="9219" width="3.42578125" style="89" customWidth="1"/>
    <col min="9220" max="9220" width="6.42578125" style="89" customWidth="1"/>
    <col min="9221" max="9221" width="6.85546875" style="89" customWidth="1"/>
    <col min="9222" max="9222" width="4.7109375" style="89" customWidth="1"/>
    <col min="9223" max="9223" width="3.85546875" style="89" customWidth="1"/>
    <col min="9224" max="9224" width="11.42578125" style="89" customWidth="1"/>
    <col min="9225" max="9225" width="7.5703125" style="89" customWidth="1"/>
    <col min="9226" max="9472" width="9.140625" style="89"/>
    <col min="9473" max="9473" width="30.5703125" style="89" customWidth="1"/>
    <col min="9474" max="9474" width="7.85546875" style="89" customWidth="1"/>
    <col min="9475" max="9475" width="3.42578125" style="89" customWidth="1"/>
    <col min="9476" max="9476" width="6.42578125" style="89" customWidth="1"/>
    <col min="9477" max="9477" width="6.85546875" style="89" customWidth="1"/>
    <col min="9478" max="9478" width="4.7109375" style="89" customWidth="1"/>
    <col min="9479" max="9479" width="3.85546875" style="89" customWidth="1"/>
    <col min="9480" max="9480" width="11.42578125" style="89" customWidth="1"/>
    <col min="9481" max="9481" width="7.5703125" style="89" customWidth="1"/>
    <col min="9482" max="9728" width="9.140625" style="89"/>
    <col min="9729" max="9729" width="30.5703125" style="89" customWidth="1"/>
    <col min="9730" max="9730" width="7.85546875" style="89" customWidth="1"/>
    <col min="9731" max="9731" width="3.42578125" style="89" customWidth="1"/>
    <col min="9732" max="9732" width="6.42578125" style="89" customWidth="1"/>
    <col min="9733" max="9733" width="6.85546875" style="89" customWidth="1"/>
    <col min="9734" max="9734" width="4.7109375" style="89" customWidth="1"/>
    <col min="9735" max="9735" width="3.85546875" style="89" customWidth="1"/>
    <col min="9736" max="9736" width="11.42578125" style="89" customWidth="1"/>
    <col min="9737" max="9737" width="7.5703125" style="89" customWidth="1"/>
    <col min="9738" max="9984" width="9.140625" style="89"/>
    <col min="9985" max="9985" width="30.5703125" style="89" customWidth="1"/>
    <col min="9986" max="9986" width="7.85546875" style="89" customWidth="1"/>
    <col min="9987" max="9987" width="3.42578125" style="89" customWidth="1"/>
    <col min="9988" max="9988" width="6.42578125" style="89" customWidth="1"/>
    <col min="9989" max="9989" width="6.85546875" style="89" customWidth="1"/>
    <col min="9990" max="9990" width="4.7109375" style="89" customWidth="1"/>
    <col min="9991" max="9991" width="3.85546875" style="89" customWidth="1"/>
    <col min="9992" max="9992" width="11.42578125" style="89" customWidth="1"/>
    <col min="9993" max="9993" width="7.5703125" style="89" customWidth="1"/>
    <col min="9994" max="10240" width="9.140625" style="89"/>
    <col min="10241" max="10241" width="30.5703125" style="89" customWidth="1"/>
    <col min="10242" max="10242" width="7.85546875" style="89" customWidth="1"/>
    <col min="10243" max="10243" width="3.42578125" style="89" customWidth="1"/>
    <col min="10244" max="10244" width="6.42578125" style="89" customWidth="1"/>
    <col min="10245" max="10245" width="6.85546875" style="89" customWidth="1"/>
    <col min="10246" max="10246" width="4.7109375" style="89" customWidth="1"/>
    <col min="10247" max="10247" width="3.85546875" style="89" customWidth="1"/>
    <col min="10248" max="10248" width="11.42578125" style="89" customWidth="1"/>
    <col min="10249" max="10249" width="7.5703125" style="89" customWidth="1"/>
    <col min="10250" max="10496" width="9.140625" style="89"/>
    <col min="10497" max="10497" width="30.5703125" style="89" customWidth="1"/>
    <col min="10498" max="10498" width="7.85546875" style="89" customWidth="1"/>
    <col min="10499" max="10499" width="3.42578125" style="89" customWidth="1"/>
    <col min="10500" max="10500" width="6.42578125" style="89" customWidth="1"/>
    <col min="10501" max="10501" width="6.85546875" style="89" customWidth="1"/>
    <col min="10502" max="10502" width="4.7109375" style="89" customWidth="1"/>
    <col min="10503" max="10503" width="3.85546875" style="89" customWidth="1"/>
    <col min="10504" max="10504" width="11.42578125" style="89" customWidth="1"/>
    <col min="10505" max="10505" width="7.5703125" style="89" customWidth="1"/>
    <col min="10506" max="10752" width="9.140625" style="89"/>
    <col min="10753" max="10753" width="30.5703125" style="89" customWidth="1"/>
    <col min="10754" max="10754" width="7.85546875" style="89" customWidth="1"/>
    <col min="10755" max="10755" width="3.42578125" style="89" customWidth="1"/>
    <col min="10756" max="10756" width="6.42578125" style="89" customWidth="1"/>
    <col min="10757" max="10757" width="6.85546875" style="89" customWidth="1"/>
    <col min="10758" max="10758" width="4.7109375" style="89" customWidth="1"/>
    <col min="10759" max="10759" width="3.85546875" style="89" customWidth="1"/>
    <col min="10760" max="10760" width="11.42578125" style="89" customWidth="1"/>
    <col min="10761" max="10761" width="7.5703125" style="89" customWidth="1"/>
    <col min="10762" max="11008" width="9.140625" style="89"/>
    <col min="11009" max="11009" width="30.5703125" style="89" customWidth="1"/>
    <col min="11010" max="11010" width="7.85546875" style="89" customWidth="1"/>
    <col min="11011" max="11011" width="3.42578125" style="89" customWidth="1"/>
    <col min="11012" max="11012" width="6.42578125" style="89" customWidth="1"/>
    <col min="11013" max="11013" width="6.85546875" style="89" customWidth="1"/>
    <col min="11014" max="11014" width="4.7109375" style="89" customWidth="1"/>
    <col min="11015" max="11015" width="3.85546875" style="89" customWidth="1"/>
    <col min="11016" max="11016" width="11.42578125" style="89" customWidth="1"/>
    <col min="11017" max="11017" width="7.5703125" style="89" customWidth="1"/>
    <col min="11018" max="11264" width="9.140625" style="89"/>
    <col min="11265" max="11265" width="30.5703125" style="89" customWidth="1"/>
    <col min="11266" max="11266" width="7.85546875" style="89" customWidth="1"/>
    <col min="11267" max="11267" width="3.42578125" style="89" customWidth="1"/>
    <col min="11268" max="11268" width="6.42578125" style="89" customWidth="1"/>
    <col min="11269" max="11269" width="6.85546875" style="89" customWidth="1"/>
    <col min="11270" max="11270" width="4.7109375" style="89" customWidth="1"/>
    <col min="11271" max="11271" width="3.85546875" style="89" customWidth="1"/>
    <col min="11272" max="11272" width="11.42578125" style="89" customWidth="1"/>
    <col min="11273" max="11273" width="7.5703125" style="89" customWidth="1"/>
    <col min="11274" max="11520" width="9.140625" style="89"/>
    <col min="11521" max="11521" width="30.5703125" style="89" customWidth="1"/>
    <col min="11522" max="11522" width="7.85546875" style="89" customWidth="1"/>
    <col min="11523" max="11523" width="3.42578125" style="89" customWidth="1"/>
    <col min="11524" max="11524" width="6.42578125" style="89" customWidth="1"/>
    <col min="11525" max="11525" width="6.85546875" style="89" customWidth="1"/>
    <col min="11526" max="11526" width="4.7109375" style="89" customWidth="1"/>
    <col min="11527" max="11527" width="3.85546875" style="89" customWidth="1"/>
    <col min="11528" max="11528" width="11.42578125" style="89" customWidth="1"/>
    <col min="11529" max="11529" width="7.5703125" style="89" customWidth="1"/>
    <col min="11530" max="11776" width="9.140625" style="89"/>
    <col min="11777" max="11777" width="30.5703125" style="89" customWidth="1"/>
    <col min="11778" max="11778" width="7.85546875" style="89" customWidth="1"/>
    <col min="11779" max="11779" width="3.42578125" style="89" customWidth="1"/>
    <col min="11780" max="11780" width="6.42578125" style="89" customWidth="1"/>
    <col min="11781" max="11781" width="6.85546875" style="89" customWidth="1"/>
    <col min="11782" max="11782" width="4.7109375" style="89" customWidth="1"/>
    <col min="11783" max="11783" width="3.85546875" style="89" customWidth="1"/>
    <col min="11784" max="11784" width="11.42578125" style="89" customWidth="1"/>
    <col min="11785" max="11785" width="7.5703125" style="89" customWidth="1"/>
    <col min="11786" max="12032" width="9.140625" style="89"/>
    <col min="12033" max="12033" width="30.5703125" style="89" customWidth="1"/>
    <col min="12034" max="12034" width="7.85546875" style="89" customWidth="1"/>
    <col min="12035" max="12035" width="3.42578125" style="89" customWidth="1"/>
    <col min="12036" max="12036" width="6.42578125" style="89" customWidth="1"/>
    <col min="12037" max="12037" width="6.85546875" style="89" customWidth="1"/>
    <col min="12038" max="12038" width="4.7109375" style="89" customWidth="1"/>
    <col min="12039" max="12039" width="3.85546875" style="89" customWidth="1"/>
    <col min="12040" max="12040" width="11.42578125" style="89" customWidth="1"/>
    <col min="12041" max="12041" width="7.5703125" style="89" customWidth="1"/>
    <col min="12042" max="12288" width="9.140625" style="89"/>
    <col min="12289" max="12289" width="30.5703125" style="89" customWidth="1"/>
    <col min="12290" max="12290" width="7.85546875" style="89" customWidth="1"/>
    <col min="12291" max="12291" width="3.42578125" style="89" customWidth="1"/>
    <col min="12292" max="12292" width="6.42578125" style="89" customWidth="1"/>
    <col min="12293" max="12293" width="6.85546875" style="89" customWidth="1"/>
    <col min="12294" max="12294" width="4.7109375" style="89" customWidth="1"/>
    <col min="12295" max="12295" width="3.85546875" style="89" customWidth="1"/>
    <col min="12296" max="12296" width="11.42578125" style="89" customWidth="1"/>
    <col min="12297" max="12297" width="7.5703125" style="89" customWidth="1"/>
    <col min="12298" max="12544" width="9.140625" style="89"/>
    <col min="12545" max="12545" width="30.5703125" style="89" customWidth="1"/>
    <col min="12546" max="12546" width="7.85546875" style="89" customWidth="1"/>
    <col min="12547" max="12547" width="3.42578125" style="89" customWidth="1"/>
    <col min="12548" max="12548" width="6.42578125" style="89" customWidth="1"/>
    <col min="12549" max="12549" width="6.85546875" style="89" customWidth="1"/>
    <col min="12550" max="12550" width="4.7109375" style="89" customWidth="1"/>
    <col min="12551" max="12551" width="3.85546875" style="89" customWidth="1"/>
    <col min="12552" max="12552" width="11.42578125" style="89" customWidth="1"/>
    <col min="12553" max="12553" width="7.5703125" style="89" customWidth="1"/>
    <col min="12554" max="12800" width="9.140625" style="89"/>
    <col min="12801" max="12801" width="30.5703125" style="89" customWidth="1"/>
    <col min="12802" max="12802" width="7.85546875" style="89" customWidth="1"/>
    <col min="12803" max="12803" width="3.42578125" style="89" customWidth="1"/>
    <col min="12804" max="12804" width="6.42578125" style="89" customWidth="1"/>
    <col min="12805" max="12805" width="6.85546875" style="89" customWidth="1"/>
    <col min="12806" max="12806" width="4.7109375" style="89" customWidth="1"/>
    <col min="12807" max="12807" width="3.85546875" style="89" customWidth="1"/>
    <col min="12808" max="12808" width="11.42578125" style="89" customWidth="1"/>
    <col min="12809" max="12809" width="7.5703125" style="89" customWidth="1"/>
    <col min="12810" max="13056" width="9.140625" style="89"/>
    <col min="13057" max="13057" width="30.5703125" style="89" customWidth="1"/>
    <col min="13058" max="13058" width="7.85546875" style="89" customWidth="1"/>
    <col min="13059" max="13059" width="3.42578125" style="89" customWidth="1"/>
    <col min="13060" max="13060" width="6.42578125" style="89" customWidth="1"/>
    <col min="13061" max="13061" width="6.85546875" style="89" customWidth="1"/>
    <col min="13062" max="13062" width="4.7109375" style="89" customWidth="1"/>
    <col min="13063" max="13063" width="3.85546875" style="89" customWidth="1"/>
    <col min="13064" max="13064" width="11.42578125" style="89" customWidth="1"/>
    <col min="13065" max="13065" width="7.5703125" style="89" customWidth="1"/>
    <col min="13066" max="13312" width="9.140625" style="89"/>
    <col min="13313" max="13313" width="30.5703125" style="89" customWidth="1"/>
    <col min="13314" max="13314" width="7.85546875" style="89" customWidth="1"/>
    <col min="13315" max="13315" width="3.42578125" style="89" customWidth="1"/>
    <col min="13316" max="13316" width="6.42578125" style="89" customWidth="1"/>
    <col min="13317" max="13317" width="6.85546875" style="89" customWidth="1"/>
    <col min="13318" max="13318" width="4.7109375" style="89" customWidth="1"/>
    <col min="13319" max="13319" width="3.85546875" style="89" customWidth="1"/>
    <col min="13320" max="13320" width="11.42578125" style="89" customWidth="1"/>
    <col min="13321" max="13321" width="7.5703125" style="89" customWidth="1"/>
    <col min="13322" max="13568" width="9.140625" style="89"/>
    <col min="13569" max="13569" width="30.5703125" style="89" customWidth="1"/>
    <col min="13570" max="13570" width="7.85546875" style="89" customWidth="1"/>
    <col min="13571" max="13571" width="3.42578125" style="89" customWidth="1"/>
    <col min="13572" max="13572" width="6.42578125" style="89" customWidth="1"/>
    <col min="13573" max="13573" width="6.85546875" style="89" customWidth="1"/>
    <col min="13574" max="13574" width="4.7109375" style="89" customWidth="1"/>
    <col min="13575" max="13575" width="3.85546875" style="89" customWidth="1"/>
    <col min="13576" max="13576" width="11.42578125" style="89" customWidth="1"/>
    <col min="13577" max="13577" width="7.5703125" style="89" customWidth="1"/>
    <col min="13578" max="13824" width="9.140625" style="89"/>
    <col min="13825" max="13825" width="30.5703125" style="89" customWidth="1"/>
    <col min="13826" max="13826" width="7.85546875" style="89" customWidth="1"/>
    <col min="13827" max="13827" width="3.42578125" style="89" customWidth="1"/>
    <col min="13828" max="13828" width="6.42578125" style="89" customWidth="1"/>
    <col min="13829" max="13829" width="6.85546875" style="89" customWidth="1"/>
    <col min="13830" max="13830" width="4.7109375" style="89" customWidth="1"/>
    <col min="13831" max="13831" width="3.85546875" style="89" customWidth="1"/>
    <col min="13832" max="13832" width="11.42578125" style="89" customWidth="1"/>
    <col min="13833" max="13833" width="7.5703125" style="89" customWidth="1"/>
    <col min="13834" max="14080" width="9.140625" style="89"/>
    <col min="14081" max="14081" width="30.5703125" style="89" customWidth="1"/>
    <col min="14082" max="14082" width="7.85546875" style="89" customWidth="1"/>
    <col min="14083" max="14083" width="3.42578125" style="89" customWidth="1"/>
    <col min="14084" max="14084" width="6.42578125" style="89" customWidth="1"/>
    <col min="14085" max="14085" width="6.85546875" style="89" customWidth="1"/>
    <col min="14086" max="14086" width="4.7109375" style="89" customWidth="1"/>
    <col min="14087" max="14087" width="3.85546875" style="89" customWidth="1"/>
    <col min="14088" max="14088" width="11.42578125" style="89" customWidth="1"/>
    <col min="14089" max="14089" width="7.5703125" style="89" customWidth="1"/>
    <col min="14090" max="14336" width="9.140625" style="89"/>
    <col min="14337" max="14337" width="30.5703125" style="89" customWidth="1"/>
    <col min="14338" max="14338" width="7.85546875" style="89" customWidth="1"/>
    <col min="14339" max="14339" width="3.42578125" style="89" customWidth="1"/>
    <col min="14340" max="14340" width="6.42578125" style="89" customWidth="1"/>
    <col min="14341" max="14341" width="6.85546875" style="89" customWidth="1"/>
    <col min="14342" max="14342" width="4.7109375" style="89" customWidth="1"/>
    <col min="14343" max="14343" width="3.85546875" style="89" customWidth="1"/>
    <col min="14344" max="14344" width="11.42578125" style="89" customWidth="1"/>
    <col min="14345" max="14345" width="7.5703125" style="89" customWidth="1"/>
    <col min="14346" max="14592" width="9.140625" style="89"/>
    <col min="14593" max="14593" width="30.5703125" style="89" customWidth="1"/>
    <col min="14594" max="14594" width="7.85546875" style="89" customWidth="1"/>
    <col min="14595" max="14595" width="3.42578125" style="89" customWidth="1"/>
    <col min="14596" max="14596" width="6.42578125" style="89" customWidth="1"/>
    <col min="14597" max="14597" width="6.85546875" style="89" customWidth="1"/>
    <col min="14598" max="14598" width="4.7109375" style="89" customWidth="1"/>
    <col min="14599" max="14599" width="3.85546875" style="89" customWidth="1"/>
    <col min="14600" max="14600" width="11.42578125" style="89" customWidth="1"/>
    <col min="14601" max="14601" width="7.5703125" style="89" customWidth="1"/>
    <col min="14602" max="14848" width="9.140625" style="89"/>
    <col min="14849" max="14849" width="30.5703125" style="89" customWidth="1"/>
    <col min="14850" max="14850" width="7.85546875" style="89" customWidth="1"/>
    <col min="14851" max="14851" width="3.42578125" style="89" customWidth="1"/>
    <col min="14852" max="14852" width="6.42578125" style="89" customWidth="1"/>
    <col min="14853" max="14853" width="6.85546875" style="89" customWidth="1"/>
    <col min="14854" max="14854" width="4.7109375" style="89" customWidth="1"/>
    <col min="14855" max="14855" width="3.85546875" style="89" customWidth="1"/>
    <col min="14856" max="14856" width="11.42578125" style="89" customWidth="1"/>
    <col min="14857" max="14857" width="7.5703125" style="89" customWidth="1"/>
    <col min="14858" max="15104" width="9.140625" style="89"/>
    <col min="15105" max="15105" width="30.5703125" style="89" customWidth="1"/>
    <col min="15106" max="15106" width="7.85546875" style="89" customWidth="1"/>
    <col min="15107" max="15107" width="3.42578125" style="89" customWidth="1"/>
    <col min="15108" max="15108" width="6.42578125" style="89" customWidth="1"/>
    <col min="15109" max="15109" width="6.85546875" style="89" customWidth="1"/>
    <col min="15110" max="15110" width="4.7109375" style="89" customWidth="1"/>
    <col min="15111" max="15111" width="3.85546875" style="89" customWidth="1"/>
    <col min="15112" max="15112" width="11.42578125" style="89" customWidth="1"/>
    <col min="15113" max="15113" width="7.5703125" style="89" customWidth="1"/>
    <col min="15114" max="15360" width="9.140625" style="89"/>
    <col min="15361" max="15361" width="30.5703125" style="89" customWidth="1"/>
    <col min="15362" max="15362" width="7.85546875" style="89" customWidth="1"/>
    <col min="15363" max="15363" width="3.42578125" style="89" customWidth="1"/>
    <col min="15364" max="15364" width="6.42578125" style="89" customWidth="1"/>
    <col min="15365" max="15365" width="6.85546875" style="89" customWidth="1"/>
    <col min="15366" max="15366" width="4.7109375" style="89" customWidth="1"/>
    <col min="15367" max="15367" width="3.85546875" style="89" customWidth="1"/>
    <col min="15368" max="15368" width="11.42578125" style="89" customWidth="1"/>
    <col min="15369" max="15369" width="7.5703125" style="89" customWidth="1"/>
    <col min="15370" max="15616" width="9.140625" style="89"/>
    <col min="15617" max="15617" width="30.5703125" style="89" customWidth="1"/>
    <col min="15618" max="15618" width="7.85546875" style="89" customWidth="1"/>
    <col min="15619" max="15619" width="3.42578125" style="89" customWidth="1"/>
    <col min="15620" max="15620" width="6.42578125" style="89" customWidth="1"/>
    <col min="15621" max="15621" width="6.85546875" style="89" customWidth="1"/>
    <col min="15622" max="15622" width="4.7109375" style="89" customWidth="1"/>
    <col min="15623" max="15623" width="3.85546875" style="89" customWidth="1"/>
    <col min="15624" max="15624" width="11.42578125" style="89" customWidth="1"/>
    <col min="15625" max="15625" width="7.5703125" style="89" customWidth="1"/>
    <col min="15626" max="15872" width="9.140625" style="89"/>
    <col min="15873" max="15873" width="30.5703125" style="89" customWidth="1"/>
    <col min="15874" max="15874" width="7.85546875" style="89" customWidth="1"/>
    <col min="15875" max="15875" width="3.42578125" style="89" customWidth="1"/>
    <col min="15876" max="15876" width="6.42578125" style="89" customWidth="1"/>
    <col min="15877" max="15877" width="6.85546875" style="89" customWidth="1"/>
    <col min="15878" max="15878" width="4.7109375" style="89" customWidth="1"/>
    <col min="15879" max="15879" width="3.85546875" style="89" customWidth="1"/>
    <col min="15880" max="15880" width="11.42578125" style="89" customWidth="1"/>
    <col min="15881" max="15881" width="7.5703125" style="89" customWidth="1"/>
    <col min="15882" max="16128" width="9.140625" style="89"/>
    <col min="16129" max="16129" width="30.5703125" style="89" customWidth="1"/>
    <col min="16130" max="16130" width="7.85546875" style="89" customWidth="1"/>
    <col min="16131" max="16131" width="3.42578125" style="89" customWidth="1"/>
    <col min="16132" max="16132" width="6.42578125" style="89" customWidth="1"/>
    <col min="16133" max="16133" width="6.85546875" style="89" customWidth="1"/>
    <col min="16134" max="16134" width="4.7109375" style="89" customWidth="1"/>
    <col min="16135" max="16135" width="3.85546875" style="89" customWidth="1"/>
    <col min="16136" max="16136" width="11.42578125" style="89" customWidth="1"/>
    <col min="16137" max="16137" width="7.5703125" style="89" customWidth="1"/>
    <col min="16138" max="16384" width="9.140625" style="89"/>
  </cols>
  <sheetData>
    <row r="1" spans="1:14" ht="13.5" thickTop="1" x14ac:dyDescent="0.2">
      <c r="A1" s="256"/>
      <c r="B1" s="258" t="s">
        <v>68</v>
      </c>
      <c r="C1" s="258"/>
      <c r="D1" s="258"/>
      <c r="E1" s="258"/>
      <c r="F1" s="258"/>
      <c r="G1" s="258"/>
      <c r="H1" s="258"/>
      <c r="I1" s="259"/>
    </row>
    <row r="2" spans="1:14" x14ac:dyDescent="0.2">
      <c r="A2" s="257"/>
      <c r="B2" s="260"/>
      <c r="C2" s="260"/>
      <c r="D2" s="260"/>
      <c r="E2" s="260"/>
      <c r="F2" s="260"/>
      <c r="G2" s="260"/>
      <c r="H2" s="260"/>
      <c r="I2" s="261"/>
    </row>
    <row r="3" spans="1:14" ht="15.75" thickBot="1" x14ac:dyDescent="0.3">
      <c r="A3" s="257"/>
      <c r="B3" s="262" t="s">
        <v>4</v>
      </c>
      <c r="C3" s="262"/>
      <c r="D3" s="262"/>
      <c r="E3" s="262"/>
      <c r="F3" s="262"/>
      <c r="G3" s="262"/>
      <c r="H3" s="262"/>
      <c r="I3" s="263"/>
    </row>
    <row r="4" spans="1:14" ht="13.5" thickBot="1" x14ac:dyDescent="0.25">
      <c r="A4" s="76" t="s">
        <v>69</v>
      </c>
      <c r="B4" s="264">
        <f>'MAIN SHEET'!B3:E3</f>
        <v>0</v>
      </c>
      <c r="C4" s="264"/>
      <c r="D4" s="264"/>
      <c r="E4" s="264"/>
      <c r="F4" s="265" t="s">
        <v>70</v>
      </c>
      <c r="G4" s="266"/>
      <c r="H4" s="266"/>
      <c r="I4" s="267"/>
    </row>
    <row r="5" spans="1:14" ht="13.5" thickBot="1" x14ac:dyDescent="0.25">
      <c r="A5" s="77" t="s">
        <v>71</v>
      </c>
      <c r="B5" s="248" t="s">
        <v>109</v>
      </c>
      <c r="C5" s="252"/>
      <c r="D5" s="252"/>
      <c r="E5" s="252"/>
      <c r="F5" s="253" t="s">
        <v>72</v>
      </c>
      <c r="G5" s="254"/>
      <c r="H5" s="254"/>
      <c r="I5" s="255"/>
    </row>
    <row r="6" spans="1:14" ht="13.5" thickBot="1" x14ac:dyDescent="0.25">
      <c r="A6" s="238"/>
      <c r="B6" s="239"/>
      <c r="C6" s="239"/>
      <c r="D6" s="239"/>
      <c r="E6" s="240"/>
      <c r="F6" s="241" t="s">
        <v>73</v>
      </c>
      <c r="G6" s="242"/>
      <c r="H6" s="243" t="s">
        <v>74</v>
      </c>
      <c r="I6" s="244"/>
    </row>
    <row r="7" spans="1:14" ht="13.5" thickBot="1" x14ac:dyDescent="0.25">
      <c r="A7" s="245" t="s">
        <v>75</v>
      </c>
      <c r="B7" s="246"/>
      <c r="C7" s="246"/>
      <c r="D7" s="246"/>
      <c r="E7" s="247"/>
      <c r="F7" s="248">
        <f>COUNT('MAIN SHEET'!A11:A17)</f>
        <v>0</v>
      </c>
      <c r="G7" s="249"/>
      <c r="H7" s="250" t="s">
        <v>76</v>
      </c>
      <c r="I7" s="251"/>
    </row>
    <row r="8" spans="1:14" ht="13.5" thickBot="1" x14ac:dyDescent="0.25">
      <c r="A8" s="231" t="s">
        <v>77</v>
      </c>
      <c r="B8" s="232"/>
      <c r="C8" s="232"/>
      <c r="D8" s="232"/>
      <c r="E8" s="232"/>
      <c r="F8" s="232"/>
      <c r="G8" s="232"/>
      <c r="H8" s="232"/>
      <c r="I8" s="233"/>
    </row>
    <row r="9" spans="1:14" x14ac:dyDescent="0.2">
      <c r="A9" s="200" t="s">
        <v>78</v>
      </c>
      <c r="B9" s="201"/>
      <c r="C9" s="201"/>
      <c r="D9" s="201"/>
      <c r="E9" s="202"/>
      <c r="F9" s="234">
        <f>COUNTIF('MAIN SHEET'!B29:B35,'MAIN SHEET'!J39)</f>
        <v>0</v>
      </c>
      <c r="G9" s="235"/>
      <c r="H9" s="236">
        <f>SUMIF('MAIN SHEET'!B29:B35,'MAIN SHEET'!J39,'MAIN SHEET'!E29:E35)</f>
        <v>0</v>
      </c>
      <c r="I9" s="237"/>
    </row>
    <row r="10" spans="1:14" x14ac:dyDescent="0.2">
      <c r="A10" s="188" t="s">
        <v>79</v>
      </c>
      <c r="B10" s="189"/>
      <c r="C10" s="189"/>
      <c r="D10" s="189"/>
      <c r="E10" s="190"/>
      <c r="F10" s="224">
        <f>COUNTIF('MAIN SHEET'!B29:B35,'MAIN SHEET'!J40)</f>
        <v>0</v>
      </c>
      <c r="G10" s="225"/>
      <c r="H10" s="191">
        <f>SUMIF('MAIN SHEET'!B29:B35,'MAIN SHEET'!J40,'MAIN SHEET'!E29:E35)</f>
        <v>0</v>
      </c>
      <c r="I10" s="192"/>
    </row>
    <row r="11" spans="1:14" x14ac:dyDescent="0.2">
      <c r="A11" s="188" t="s">
        <v>80</v>
      </c>
      <c r="B11" s="189"/>
      <c r="C11" s="189"/>
      <c r="D11" s="189"/>
      <c r="E11" s="190"/>
      <c r="F11" s="224">
        <f>COUNTIF('MAIN SHEET'!B29:B35,'MAIN SHEET'!J41)</f>
        <v>0</v>
      </c>
      <c r="G11" s="225"/>
      <c r="H11" s="191">
        <f>SUMIF('MAIN SHEET'!B29:B35,'MAIN SHEET'!J41,'MAIN SHEET'!E29:E35)</f>
        <v>0</v>
      </c>
      <c r="I11" s="192"/>
    </row>
    <row r="12" spans="1:14" x14ac:dyDescent="0.2">
      <c r="A12" s="188" t="s">
        <v>81</v>
      </c>
      <c r="B12" s="189"/>
      <c r="C12" s="189"/>
      <c r="D12" s="189"/>
      <c r="E12" s="190"/>
      <c r="F12" s="224">
        <f>COUNTIF('MAIN SHEET'!B29:B35,'MAIN SHEET'!J42)</f>
        <v>0</v>
      </c>
      <c r="G12" s="225"/>
      <c r="H12" s="191">
        <f>SUMIF('MAIN SHEET'!B29:B35,'MAIN SHEET'!J42,'MAIN SHEET'!E29:E35)</f>
        <v>0</v>
      </c>
      <c r="I12" s="192"/>
    </row>
    <row r="13" spans="1:14" x14ac:dyDescent="0.2">
      <c r="A13" s="188" t="s">
        <v>82</v>
      </c>
      <c r="B13" s="189"/>
      <c r="C13" s="189"/>
      <c r="D13" s="189"/>
      <c r="E13" s="190"/>
      <c r="F13" s="224">
        <f>COUNTIF('MAIN SHEET'!B29:B35,'MAIN SHEET'!J43)</f>
        <v>0</v>
      </c>
      <c r="G13" s="225"/>
      <c r="H13" s="191">
        <f>SUMIF('MAIN SHEET'!B29:B35,'MAIN SHEET'!J43,'MAIN SHEET'!E29:E35)</f>
        <v>0</v>
      </c>
      <c r="I13" s="192"/>
      <c r="N13" s="90"/>
    </row>
    <row r="14" spans="1:14" ht="13.5" thickBot="1" x14ac:dyDescent="0.25">
      <c r="A14" s="205" t="s">
        <v>83</v>
      </c>
      <c r="B14" s="206"/>
      <c r="C14" s="206"/>
      <c r="D14" s="206"/>
      <c r="E14" s="226"/>
      <c r="F14" s="227">
        <f>SUM(F9:G13,F7)</f>
        <v>0</v>
      </c>
      <c r="G14" s="228"/>
      <c r="H14" s="229"/>
      <c r="I14" s="230"/>
    </row>
    <row r="15" spans="1:14" x14ac:dyDescent="0.2">
      <c r="A15" s="205" t="s">
        <v>84</v>
      </c>
      <c r="B15" s="206"/>
      <c r="C15" s="206"/>
      <c r="D15" s="206"/>
      <c r="E15" s="206"/>
      <c r="F15" s="207"/>
      <c r="G15" s="208"/>
      <c r="H15" s="209">
        <f>SUM(H9:I13)</f>
        <v>0</v>
      </c>
      <c r="I15" s="210"/>
    </row>
    <row r="16" spans="1:14" ht="13.5" thickBot="1" x14ac:dyDescent="0.25">
      <c r="A16" s="211" t="s">
        <v>85</v>
      </c>
      <c r="B16" s="212"/>
      <c r="C16" s="212"/>
      <c r="D16" s="212"/>
      <c r="E16" s="212"/>
      <c r="F16" s="212"/>
      <c r="G16" s="213"/>
      <c r="H16" s="214">
        <f>SUM('MAIN SHEET'!E27,'MAIN SHEET'!E45)</f>
        <v>0</v>
      </c>
      <c r="I16" s="215"/>
    </row>
    <row r="17" spans="1:12" ht="13.5" thickBot="1" x14ac:dyDescent="0.25">
      <c r="A17" s="216" t="s">
        <v>86</v>
      </c>
      <c r="B17" s="217"/>
      <c r="C17" s="217"/>
      <c r="D17" s="217"/>
      <c r="E17" s="217"/>
      <c r="F17" s="217"/>
      <c r="G17" s="218"/>
      <c r="H17" s="219">
        <f>+H16+H15</f>
        <v>0</v>
      </c>
      <c r="I17" s="220"/>
    </row>
    <row r="18" spans="1:12" ht="13.5" thickBot="1" x14ac:dyDescent="0.25">
      <c r="A18" s="221" t="s">
        <v>87</v>
      </c>
      <c r="B18" s="222"/>
      <c r="C18" s="222"/>
      <c r="D18" s="222"/>
      <c r="E18" s="222"/>
      <c r="F18" s="222"/>
      <c r="G18" s="223"/>
      <c r="H18" s="168">
        <f>'MAIN SHEET'!E59</f>
        <v>0</v>
      </c>
      <c r="I18" s="169"/>
    </row>
    <row r="19" spans="1:12" ht="13.5" thickBot="1" x14ac:dyDescent="0.25">
      <c r="A19" s="165" t="s">
        <v>88</v>
      </c>
      <c r="B19" s="166"/>
      <c r="C19" s="166"/>
      <c r="D19" s="166"/>
      <c r="E19" s="166"/>
      <c r="F19" s="166"/>
      <c r="G19" s="167"/>
      <c r="H19" s="168">
        <f>'MAIN SHEET'!E49</f>
        <v>45454.545454545449</v>
      </c>
      <c r="I19" s="169"/>
    </row>
    <row r="20" spans="1:12" ht="13.5" thickBot="1" x14ac:dyDescent="0.25">
      <c r="A20" s="221" t="s">
        <v>89</v>
      </c>
      <c r="B20" s="222"/>
      <c r="C20" s="222"/>
      <c r="D20" s="222"/>
      <c r="E20" s="222"/>
      <c r="F20" s="222"/>
      <c r="G20" s="222"/>
      <c r="H20" s="222"/>
      <c r="I20" s="223"/>
    </row>
    <row r="21" spans="1:12" x14ac:dyDescent="0.2">
      <c r="A21" s="200" t="s">
        <v>90</v>
      </c>
      <c r="B21" s="201"/>
      <c r="C21" s="201"/>
      <c r="D21" s="201"/>
      <c r="E21" s="201"/>
      <c r="F21" s="201"/>
      <c r="G21" s="202"/>
      <c r="H21" s="203">
        <f>'MAIN SHEET'!E61</f>
        <v>0</v>
      </c>
      <c r="I21" s="204"/>
      <c r="L21" s="91"/>
    </row>
    <row r="22" spans="1:12" x14ac:dyDescent="0.2">
      <c r="A22" s="188" t="s">
        <v>91</v>
      </c>
      <c r="B22" s="189"/>
      <c r="C22" s="189"/>
      <c r="D22" s="189"/>
      <c r="E22" s="189"/>
      <c r="F22" s="189"/>
      <c r="G22" s="190"/>
      <c r="H22" s="191">
        <f>'MAIN SHEET'!E62</f>
        <v>0</v>
      </c>
      <c r="I22" s="192"/>
    </row>
    <row r="23" spans="1:12" x14ac:dyDescent="0.2">
      <c r="A23" s="188" t="s">
        <v>92</v>
      </c>
      <c r="B23" s="189"/>
      <c r="C23" s="189"/>
      <c r="D23" s="189"/>
      <c r="E23" s="189"/>
      <c r="F23" s="189"/>
      <c r="G23" s="190"/>
      <c r="H23" s="191">
        <f>'MAIN SHEET'!E63</f>
        <v>0</v>
      </c>
      <c r="I23" s="192"/>
    </row>
    <row r="24" spans="1:12" x14ac:dyDescent="0.2">
      <c r="A24" s="188" t="s">
        <v>93</v>
      </c>
      <c r="B24" s="189"/>
      <c r="C24" s="189"/>
      <c r="D24" s="189"/>
      <c r="E24" s="189"/>
      <c r="F24" s="189"/>
      <c r="G24" s="190"/>
      <c r="H24" s="191">
        <f>'MAIN SHEET'!E55</f>
        <v>0</v>
      </c>
      <c r="I24" s="192"/>
    </row>
    <row r="25" spans="1:12" x14ac:dyDescent="0.2">
      <c r="A25" s="188" t="s">
        <v>94</v>
      </c>
      <c r="B25" s="189"/>
      <c r="C25" s="189"/>
      <c r="D25" s="189"/>
      <c r="E25" s="189"/>
      <c r="F25" s="189"/>
      <c r="G25" s="190"/>
      <c r="H25" s="191">
        <f>'MAIN SHEET'!E64</f>
        <v>0</v>
      </c>
      <c r="I25" s="192"/>
    </row>
    <row r="26" spans="1:12" x14ac:dyDescent="0.2">
      <c r="A26" s="188" t="s">
        <v>95</v>
      </c>
      <c r="B26" s="189"/>
      <c r="C26" s="189"/>
      <c r="D26" s="189"/>
      <c r="E26" s="189"/>
      <c r="F26" s="189"/>
      <c r="G26" s="190"/>
      <c r="H26" s="193">
        <f>'MAIN SHEET'!E65</f>
        <v>0</v>
      </c>
      <c r="I26" s="194"/>
    </row>
    <row r="27" spans="1:12" ht="13.5" thickBot="1" x14ac:dyDescent="0.25">
      <c r="A27" s="195" t="s">
        <v>96</v>
      </c>
      <c r="B27" s="196"/>
      <c r="C27" s="196"/>
      <c r="D27" s="196"/>
      <c r="E27" s="196"/>
      <c r="F27" s="196"/>
      <c r="G27" s="197"/>
      <c r="H27" s="198">
        <f>+SUM(H21:I26)</f>
        <v>0</v>
      </c>
      <c r="I27" s="199"/>
    </row>
    <row r="28" spans="1:12" ht="13.5" thickBot="1" x14ac:dyDescent="0.25">
      <c r="A28" s="165" t="s">
        <v>97</v>
      </c>
      <c r="B28" s="166"/>
      <c r="C28" s="166"/>
      <c r="D28" s="166"/>
      <c r="E28" s="166"/>
      <c r="F28" s="166"/>
      <c r="G28" s="167"/>
      <c r="H28" s="168">
        <f>+SUM(H27,H18,H17,H19)</f>
        <v>45454.545454545449</v>
      </c>
      <c r="I28" s="169"/>
    </row>
    <row r="29" spans="1:12" x14ac:dyDescent="0.2">
      <c r="A29" s="170" t="s">
        <v>98</v>
      </c>
      <c r="B29" s="171"/>
      <c r="C29" s="171"/>
      <c r="D29" s="171"/>
      <c r="E29" s="171"/>
      <c r="F29" s="171"/>
      <c r="G29" s="172"/>
      <c r="H29" s="173"/>
      <c r="I29" s="174"/>
    </row>
    <row r="30" spans="1:12" ht="13.5" thickBot="1" x14ac:dyDescent="0.25">
      <c r="A30" s="175" t="s">
        <v>99</v>
      </c>
      <c r="B30" s="176"/>
      <c r="C30" s="176"/>
      <c r="D30" s="176"/>
      <c r="E30" s="176"/>
      <c r="F30" s="176"/>
      <c r="G30" s="177"/>
      <c r="H30" s="173"/>
      <c r="I30" s="174"/>
    </row>
    <row r="31" spans="1:12" ht="13.5" thickBot="1" x14ac:dyDescent="0.25">
      <c r="A31" s="178" t="s">
        <v>100</v>
      </c>
      <c r="B31" s="180" t="s">
        <v>101</v>
      </c>
      <c r="C31" s="181"/>
      <c r="D31" s="78" t="s">
        <v>102</v>
      </c>
      <c r="E31" s="182" t="s">
        <v>103</v>
      </c>
      <c r="F31" s="183"/>
      <c r="G31" s="184"/>
      <c r="H31" s="173"/>
      <c r="I31" s="174"/>
    </row>
    <row r="32" spans="1:12" ht="13.5" thickBot="1" x14ac:dyDescent="0.25">
      <c r="A32" s="179"/>
      <c r="B32" s="185"/>
      <c r="C32" s="156"/>
      <c r="D32" s="79" t="s">
        <v>102</v>
      </c>
      <c r="E32" s="186">
        <v>0.1</v>
      </c>
      <c r="F32" s="187"/>
      <c r="G32" s="187"/>
      <c r="H32" s="150">
        <f>+B32*E32</f>
        <v>0</v>
      </c>
      <c r="I32" s="151"/>
    </row>
    <row r="33" spans="1:9" ht="13.5" thickBot="1" x14ac:dyDescent="0.25">
      <c r="A33" s="152" t="s">
        <v>104</v>
      </c>
      <c r="B33" s="153"/>
      <c r="C33" s="153"/>
      <c r="D33" s="153"/>
      <c r="E33" s="153"/>
      <c r="F33" s="153"/>
      <c r="G33" s="154"/>
      <c r="H33" s="155">
        <f>IF(SUM(H32,H28)&gt;75000,"OVER Budget",SUM(H32,H28))</f>
        <v>45454.545454545449</v>
      </c>
      <c r="I33" s="156"/>
    </row>
    <row r="34" spans="1:9" ht="13.5" thickBot="1" x14ac:dyDescent="0.25">
      <c r="A34" s="80"/>
      <c r="B34" s="157" t="s">
        <v>105</v>
      </c>
      <c r="C34" s="158"/>
      <c r="D34" s="158"/>
      <c r="E34" s="159"/>
      <c r="F34" s="160" t="s">
        <v>106</v>
      </c>
      <c r="G34" s="160"/>
      <c r="H34" s="161"/>
      <c r="I34" s="81" t="s">
        <v>107</v>
      </c>
    </row>
    <row r="35" spans="1:9" ht="13.5" thickBot="1" x14ac:dyDescent="0.25">
      <c r="A35" s="77" t="s">
        <v>69</v>
      </c>
      <c r="B35" s="162">
        <f>B4</f>
        <v>0</v>
      </c>
      <c r="C35" s="163"/>
      <c r="D35" s="163"/>
      <c r="E35" s="164"/>
      <c r="F35" s="163"/>
      <c r="G35" s="163"/>
      <c r="H35" s="164"/>
      <c r="I35" s="82"/>
    </row>
    <row r="36" spans="1:9" ht="26.25" thickBot="1" x14ac:dyDescent="0.25">
      <c r="A36" s="83" t="s">
        <v>108</v>
      </c>
      <c r="B36" s="147"/>
      <c r="C36" s="148"/>
      <c r="D36" s="148"/>
      <c r="E36" s="149"/>
      <c r="F36" s="148"/>
      <c r="G36" s="148"/>
      <c r="H36" s="149"/>
      <c r="I36" s="84"/>
    </row>
    <row r="37" spans="1:9" ht="13.5" thickTop="1" x14ac:dyDescent="0.2"/>
  </sheetData>
  <mergeCells count="76">
    <mergeCell ref="B5:E5"/>
    <mergeCell ref="F5:I5"/>
    <mergeCell ref="A1:A3"/>
    <mergeCell ref="B1:I2"/>
    <mergeCell ref="B3:I3"/>
    <mergeCell ref="B4:E4"/>
    <mergeCell ref="F4:I4"/>
    <mergeCell ref="A6:E6"/>
    <mergeCell ref="F6:G6"/>
    <mergeCell ref="H6:I6"/>
    <mergeCell ref="A7:E7"/>
    <mergeCell ref="F7:G7"/>
    <mergeCell ref="H7:I7"/>
    <mergeCell ref="A8:I8"/>
    <mergeCell ref="A9:E9"/>
    <mergeCell ref="F9:G9"/>
    <mergeCell ref="H9:I9"/>
    <mergeCell ref="A10:E10"/>
    <mergeCell ref="F10:G10"/>
    <mergeCell ref="H10:I10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21:G21"/>
    <mergeCell ref="H21:I21"/>
    <mergeCell ref="A15:G15"/>
    <mergeCell ref="H15:I15"/>
    <mergeCell ref="A16:G16"/>
    <mergeCell ref="H16:I16"/>
    <mergeCell ref="A17:G17"/>
    <mergeCell ref="H17:I17"/>
    <mergeCell ref="A18:G18"/>
    <mergeCell ref="H18:I18"/>
    <mergeCell ref="A19:G19"/>
    <mergeCell ref="H19:I19"/>
    <mergeCell ref="A20:I20"/>
    <mergeCell ref="A22:G22"/>
    <mergeCell ref="H22:I22"/>
    <mergeCell ref="A23:G23"/>
    <mergeCell ref="H23:I23"/>
    <mergeCell ref="A24:G24"/>
    <mergeCell ref="H24:I24"/>
    <mergeCell ref="A25:G25"/>
    <mergeCell ref="H25:I25"/>
    <mergeCell ref="A26:G26"/>
    <mergeCell ref="H26:I26"/>
    <mergeCell ref="A27:G27"/>
    <mergeCell ref="H27:I27"/>
    <mergeCell ref="A28:G28"/>
    <mergeCell ref="H28:I28"/>
    <mergeCell ref="A29:G29"/>
    <mergeCell ref="H29:I31"/>
    <mergeCell ref="A30:G30"/>
    <mergeCell ref="A31:A32"/>
    <mergeCell ref="B31:C31"/>
    <mergeCell ref="E31:G31"/>
    <mergeCell ref="B32:C32"/>
    <mergeCell ref="E32:G32"/>
    <mergeCell ref="B36:E36"/>
    <mergeCell ref="F36:H36"/>
    <mergeCell ref="H32:I32"/>
    <mergeCell ref="A33:G33"/>
    <mergeCell ref="H33:I33"/>
    <mergeCell ref="B34:E34"/>
    <mergeCell ref="F34:H34"/>
    <mergeCell ref="B35:E35"/>
    <mergeCell ref="F35:H35"/>
  </mergeCells>
  <pageMargins left="0.7" right="0.7" top="0.75" bottom="0.75" header="0.3" footer="0.3"/>
  <pageSetup fitToWidth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Q47"/>
  <sheetViews>
    <sheetView workbookViewId="0">
      <selection activeCell="A35" sqref="A35:F35"/>
    </sheetView>
  </sheetViews>
  <sheetFormatPr defaultRowHeight="11.25" x14ac:dyDescent="0.2"/>
  <cols>
    <col min="1" max="1" width="51.85546875" style="19" customWidth="1"/>
    <col min="2" max="2" width="10.140625" style="19" bestFit="1" customWidth="1"/>
    <col min="3" max="3" width="2.42578125" style="19" customWidth="1"/>
    <col min="4" max="4" width="24.140625" style="19" customWidth="1"/>
    <col min="5" max="5" width="14.140625" style="19" customWidth="1"/>
    <col min="6" max="6" width="15.7109375" style="19" customWidth="1"/>
    <col min="7" max="16384" width="9.140625" style="19"/>
  </cols>
  <sheetData>
    <row r="2" spans="1:17" ht="15.75" x14ac:dyDescent="0.25">
      <c r="A2" s="137" t="s">
        <v>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4" spans="1:17" ht="12" x14ac:dyDescent="0.2">
      <c r="A4" s="270" t="s">
        <v>46</v>
      </c>
      <c r="B4" s="271"/>
      <c r="C4" s="271"/>
      <c r="D4" s="271"/>
      <c r="E4" s="271"/>
      <c r="F4" s="271"/>
    </row>
    <row r="5" spans="1:17" ht="12" x14ac:dyDescent="0.2">
      <c r="A5" s="1" t="str">
        <f>TEXT('MAIN SHEET'!B5, "mm/dd/yyyy")&amp;" - "&amp;TEXT('MAIN SHEET'!B6, "mm/dd/yyyy")</f>
        <v>07/01/2017 - 06/30/2018</v>
      </c>
      <c r="B5" s="1"/>
      <c r="C5" s="1"/>
      <c r="D5" s="1"/>
      <c r="E5" s="1"/>
    </row>
    <row r="7" spans="1:17" s="20" customFormat="1" ht="12" x14ac:dyDescent="0.2">
      <c r="A7" s="29" t="s">
        <v>47</v>
      </c>
      <c r="B7" s="29"/>
      <c r="C7" s="39"/>
      <c r="D7" s="268" t="s">
        <v>48</v>
      </c>
      <c r="E7" s="269"/>
      <c r="F7" s="40" t="s">
        <v>37</v>
      </c>
      <c r="G7" s="3"/>
      <c r="H7" s="3"/>
      <c r="I7" s="3"/>
    </row>
    <row r="8" spans="1:17" ht="12" x14ac:dyDescent="0.2">
      <c r="A8" s="6" t="s">
        <v>19</v>
      </c>
      <c r="B8" s="35">
        <f>'MAIN SHEET'!G36</f>
        <v>0</v>
      </c>
      <c r="C8" s="1"/>
      <c r="D8" s="36" t="s">
        <v>19</v>
      </c>
      <c r="E8" s="37">
        <f>'MAIN SHEET'!M18</f>
        <v>0</v>
      </c>
      <c r="F8" s="33" t="str">
        <f>IF(ISBLANK('MAIN SHEET'!N11),"",CONCATENATE('MAIN SHEET'!N11&amp;" ("&amp;'MAIN SHEET'!J11&amp;") ")
&amp;IF(ISBLANK('MAIN SHEET'!N12),"",CONCATENATE(", "&amp;'MAIN SHEET'!N12&amp;" ("&amp;'MAIN SHEET'!J12&amp;") "))
&amp;IF(ISBLANK('MAIN SHEET'!N13),"",CONCATENATE(", "&amp;'MAIN SHEET'!N13&amp;" ("&amp;'MAIN SHEET'!J13&amp;") "))
&amp;IF(ISBLANK('MAIN SHEET'!N14),"",CONCATENATE(", "&amp;'MAIN SHEET'!N14&amp;" ("&amp;'MAIN SHEET'!J14&amp;") "))
&amp;IF(ISBLANK('MAIN SHEET'!N15),"",CONCATENATE(", "&amp;'MAIN SHEET'!N15&amp;" ("&amp;'MAIN SHEET'!J15&amp;") "))
&amp;IF(ISBLANK('MAIN SHEET'!N16),"",CONCATENATE(", "&amp;'MAIN SHEET'!N16&amp;" ("&amp;'MAIN SHEET'!J16&amp;") "))
&amp;IF(ISBLANK('MAIN SHEET'!N17),"",CONCATENATE(", "&amp;'MAIN SHEET'!N17&amp;" ("&amp;'MAIN SHEET'!J17&amp;") "))
&amp;IF(ISBLANK('MAIN SHEET'!#REF!),"",CONCATENATE(", "&amp;'MAIN SHEET'!#REF!&amp;" ("&amp;'MAIN SHEET'!#REF!&amp;") "))
&amp;IF(ISBLANK('MAIN SHEET'!#REF!),"",CONCATENATE(", "&amp;'MAIN SHEET'!#REF!&amp;" ("&amp;'MAIN SHEET'!#REF!&amp;") "))
&amp;IF(ISBLANK('MAIN SHEET'!#REF!),"",CONCATENATE(", "&amp;'MAIN SHEET'!#REF!&amp;" ("&amp;'MAIN SHEET'!#REF!&amp;") "))
)</f>
        <v/>
      </c>
      <c r="G8" s="1"/>
      <c r="H8" s="1"/>
      <c r="I8" s="1"/>
    </row>
    <row r="9" spans="1:17" ht="12" x14ac:dyDescent="0.2">
      <c r="A9" s="36" t="s">
        <v>9</v>
      </c>
      <c r="B9" s="38">
        <f>'MAIN SHEET'!G45</f>
        <v>0</v>
      </c>
      <c r="C9" s="1"/>
      <c r="D9" s="36" t="s">
        <v>9</v>
      </c>
      <c r="E9" s="37">
        <f>'MAIN SHEET'!M27</f>
        <v>0</v>
      </c>
      <c r="F9" s="33" t="str">
        <f>F8</f>
        <v/>
      </c>
      <c r="G9" s="1"/>
      <c r="H9" s="1"/>
      <c r="I9" s="1"/>
    </row>
    <row r="10" spans="1:17" ht="12" x14ac:dyDescent="0.2">
      <c r="A10" s="6" t="s">
        <v>26</v>
      </c>
      <c r="B10" s="35">
        <v>0</v>
      </c>
      <c r="C10" s="1"/>
      <c r="D10" s="6" t="s">
        <v>26</v>
      </c>
      <c r="E10" s="37"/>
      <c r="F10" s="26"/>
      <c r="G10" s="1"/>
      <c r="H10" s="1"/>
      <c r="I10" s="1"/>
    </row>
    <row r="11" spans="1:17" ht="12" x14ac:dyDescent="0.2">
      <c r="A11" s="6" t="s">
        <v>27</v>
      </c>
      <c r="B11" s="35">
        <v>0</v>
      </c>
      <c r="C11" s="1"/>
      <c r="D11" s="6" t="s">
        <v>27</v>
      </c>
      <c r="E11" s="37"/>
      <c r="F11" s="26"/>
      <c r="G11" s="1"/>
      <c r="H11" s="1"/>
      <c r="I11" s="1"/>
    </row>
    <row r="12" spans="1:17" ht="12" x14ac:dyDescent="0.2">
      <c r="A12" s="6" t="s">
        <v>13</v>
      </c>
      <c r="B12" s="35">
        <f>'MAIN SHEET'!G55</f>
        <v>0</v>
      </c>
      <c r="C12" s="1"/>
      <c r="D12" s="6" t="s">
        <v>13</v>
      </c>
      <c r="E12" s="37"/>
      <c r="F12" s="26"/>
      <c r="G12" s="1"/>
      <c r="H12" s="1"/>
      <c r="I12" s="1"/>
    </row>
    <row r="13" spans="1:17" ht="12" x14ac:dyDescent="0.2">
      <c r="A13" s="6" t="s">
        <v>20</v>
      </c>
      <c r="B13" s="35">
        <f>SUM('MAIN SHEET'!G49,'MAIN SHEET'!G55,'MAIN SHEET'!G66)</f>
        <v>45455</v>
      </c>
      <c r="C13" s="1"/>
      <c r="D13" s="6" t="s">
        <v>20</v>
      </c>
      <c r="E13" s="37"/>
      <c r="F13" s="26"/>
      <c r="G13" s="1"/>
      <c r="H13" s="1"/>
      <c r="I13" s="1"/>
    </row>
    <row r="14" spans="1:17" ht="12" x14ac:dyDescent="0.2">
      <c r="A14" s="6" t="s">
        <v>14</v>
      </c>
      <c r="B14" s="35">
        <f>'MAIN SHEET'!G72</f>
        <v>0</v>
      </c>
      <c r="C14" s="1"/>
      <c r="D14" s="6" t="s">
        <v>14</v>
      </c>
      <c r="E14" s="37"/>
      <c r="F14" s="26"/>
      <c r="G14" s="1"/>
      <c r="H14" s="1"/>
      <c r="I14" s="1"/>
    </row>
    <row r="15" spans="1:17" ht="12" x14ac:dyDescent="0.2">
      <c r="A15" s="6" t="s">
        <v>15</v>
      </c>
      <c r="B15" s="35">
        <f>'MAIN SHEET'!G64</f>
        <v>0</v>
      </c>
      <c r="C15" s="1"/>
      <c r="D15" s="6" t="s">
        <v>15</v>
      </c>
      <c r="E15" s="37"/>
      <c r="F15" s="26"/>
      <c r="G15" s="1"/>
      <c r="H15" s="1"/>
      <c r="I15" s="1"/>
    </row>
    <row r="16" spans="1:17" ht="12" x14ac:dyDescent="0.2">
      <c r="A16" s="22" t="s">
        <v>21</v>
      </c>
      <c r="B16" s="23">
        <f>SUM(B8:B15)</f>
        <v>45455</v>
      </c>
      <c r="C16" s="1"/>
      <c r="D16" s="22" t="s">
        <v>21</v>
      </c>
      <c r="E16" s="41">
        <f>SUM(E8:E15)</f>
        <v>0</v>
      </c>
      <c r="F16" s="15"/>
      <c r="G16" s="1"/>
      <c r="H16" s="1"/>
      <c r="I16" s="1"/>
    </row>
    <row r="17" spans="1:11" ht="12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1" ht="12" x14ac:dyDescent="0.2">
      <c r="A18" s="29" t="s">
        <v>49</v>
      </c>
      <c r="B18" s="29"/>
      <c r="C18" s="1"/>
      <c r="D18" s="1"/>
      <c r="E18" s="1"/>
      <c r="F18" s="1"/>
      <c r="G18" s="1"/>
      <c r="H18" s="1"/>
      <c r="I18" s="1"/>
    </row>
    <row r="19" spans="1:11" ht="12" x14ac:dyDescent="0.2">
      <c r="A19" s="6" t="s">
        <v>28</v>
      </c>
      <c r="B19" s="35">
        <v>0</v>
      </c>
      <c r="C19" s="1"/>
      <c r="D19" s="1"/>
      <c r="E19" s="1"/>
      <c r="F19" s="1"/>
      <c r="G19" s="1"/>
      <c r="H19" s="1"/>
      <c r="I19" s="1"/>
    </row>
    <row r="20" spans="1:11" ht="12" x14ac:dyDescent="0.2">
      <c r="A20" s="6" t="s">
        <v>29</v>
      </c>
      <c r="B20" s="35">
        <v>0</v>
      </c>
      <c r="C20" s="1"/>
      <c r="D20" s="1"/>
      <c r="E20" s="1"/>
      <c r="F20" s="1"/>
      <c r="G20" s="1"/>
      <c r="H20" s="1"/>
      <c r="I20" s="1"/>
    </row>
    <row r="21" spans="1:11" ht="12" x14ac:dyDescent="0.2">
      <c r="A21" s="6" t="s">
        <v>30</v>
      </c>
      <c r="B21" s="35">
        <v>0</v>
      </c>
      <c r="C21" s="1"/>
      <c r="D21" s="1"/>
      <c r="E21" s="1"/>
      <c r="F21" s="1"/>
      <c r="G21" s="1"/>
      <c r="H21" s="1"/>
      <c r="I21" s="1"/>
    </row>
    <row r="22" spans="1:11" ht="12" x14ac:dyDescent="0.2">
      <c r="A22" s="6" t="s">
        <v>31</v>
      </c>
      <c r="B22" s="35">
        <v>0</v>
      </c>
      <c r="C22" s="1"/>
      <c r="D22" s="1"/>
      <c r="E22" s="1"/>
      <c r="F22" s="1"/>
      <c r="G22" s="1"/>
      <c r="H22" s="1"/>
      <c r="I22" s="1"/>
    </row>
    <row r="23" spans="1:11" ht="12" x14ac:dyDescent="0.2">
      <c r="A23" s="6" t="s">
        <v>32</v>
      </c>
      <c r="B23" s="35">
        <v>0</v>
      </c>
      <c r="C23" s="1"/>
      <c r="D23" s="1"/>
      <c r="E23" s="1"/>
      <c r="F23" s="1"/>
      <c r="G23" s="1"/>
      <c r="H23" s="1"/>
      <c r="I23" s="1"/>
    </row>
    <row r="24" spans="1:11" ht="12" x14ac:dyDescent="0.2">
      <c r="A24" s="6" t="s">
        <v>33</v>
      </c>
      <c r="B24" s="35">
        <v>0</v>
      </c>
      <c r="C24" s="1"/>
      <c r="D24" s="1"/>
      <c r="E24" s="1"/>
      <c r="F24" s="1"/>
      <c r="G24" s="1"/>
      <c r="H24" s="1"/>
      <c r="I24" s="1"/>
    </row>
    <row r="25" spans="1:11" ht="12" x14ac:dyDescent="0.2">
      <c r="A25" s="6" t="s">
        <v>34</v>
      </c>
      <c r="B25" s="35">
        <v>0</v>
      </c>
      <c r="C25" s="1"/>
      <c r="D25" s="1"/>
      <c r="E25" s="1"/>
      <c r="F25" s="1"/>
      <c r="G25" s="1"/>
      <c r="H25" s="1"/>
      <c r="I25" s="1"/>
    </row>
    <row r="26" spans="1:11" ht="12" x14ac:dyDescent="0.2">
      <c r="A26" s="22" t="s">
        <v>35</v>
      </c>
      <c r="B26" s="23">
        <f>SUM(B19:B25)</f>
        <v>0</v>
      </c>
      <c r="C26" s="1"/>
      <c r="D26" s="1"/>
      <c r="E26" s="1"/>
      <c r="F26" s="1"/>
      <c r="G26" s="1"/>
      <c r="H26" s="1"/>
      <c r="I26" s="42"/>
      <c r="J26" s="42"/>
      <c r="K26" s="42"/>
    </row>
    <row r="27" spans="1:11" ht="12" x14ac:dyDescent="0.2">
      <c r="A27" s="11" t="s">
        <v>36</v>
      </c>
      <c r="B27" s="32">
        <f>B16-B26</f>
        <v>45455</v>
      </c>
      <c r="C27" s="1"/>
      <c r="D27" s="1"/>
      <c r="E27" s="1"/>
      <c r="F27" s="1"/>
      <c r="G27" s="1"/>
      <c r="H27" s="1"/>
      <c r="I27" s="1"/>
    </row>
    <row r="28" spans="1:11" ht="12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11" ht="12" x14ac:dyDescent="0.2">
      <c r="A29" s="29" t="s">
        <v>8</v>
      </c>
      <c r="B29" s="29"/>
      <c r="C29" s="1"/>
      <c r="D29" s="1"/>
      <c r="E29" s="1"/>
      <c r="F29" s="1"/>
      <c r="G29" s="1"/>
      <c r="H29" s="1"/>
      <c r="I29" s="1"/>
    </row>
    <row r="30" spans="1:11" ht="12" x14ac:dyDescent="0.2">
      <c r="A30" s="11" t="s">
        <v>50</v>
      </c>
      <c r="B30" s="32">
        <f>'MAIN SHEET'!G78</f>
        <v>4545</v>
      </c>
      <c r="C30" s="1"/>
      <c r="D30" s="1"/>
      <c r="E30" s="1"/>
      <c r="F30" s="1"/>
      <c r="G30" s="1"/>
      <c r="H30" s="1"/>
      <c r="I30" s="1"/>
    </row>
    <row r="31" spans="1:11" ht="12" x14ac:dyDescent="0.2">
      <c r="A31" s="11" t="s">
        <v>51</v>
      </c>
      <c r="B31" s="32">
        <f>'MAIN SHEET'!G80</f>
        <v>50000</v>
      </c>
      <c r="C31" s="1"/>
      <c r="D31" s="1"/>
      <c r="E31" s="1"/>
      <c r="F31" s="1"/>
      <c r="G31" s="1"/>
      <c r="H31" s="1"/>
      <c r="I31" s="1"/>
    </row>
    <row r="32" spans="1:11" ht="12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2" x14ac:dyDescent="0.2">
      <c r="A33" s="275" t="s">
        <v>52</v>
      </c>
      <c r="B33" s="275"/>
      <c r="C33" s="275"/>
      <c r="D33" s="275"/>
      <c r="E33" s="275"/>
      <c r="F33" s="275"/>
      <c r="G33" s="1"/>
      <c r="H33" s="1"/>
      <c r="I33" s="1"/>
    </row>
    <row r="34" spans="1:9" ht="42" customHeight="1" x14ac:dyDescent="0.2">
      <c r="A34" s="272" t="str">
        <f>"Sponsor caps indirects at 10%, excluding Travel, Subcontracts &amp; Tuition.  No PI/Co-I salary allowed."&amp;'MAIN SHEET'!J11&amp;": Salary: "&amp;'MAIN SHEET'!M11&amp;"; Fringe: "&amp;'MAIN SHEET'!M20&amp;"; Speedtype: "&amp;'MAIN SHEET'!N11&amp;IF('MAIN SHEET'!J12&lt;&gt;"",'MAIN SHEET'!J12&amp;": Salary: "&amp;'MAIN SHEET'!M12&amp;"; Fringe: "&amp;'MAIN SHEET'!M21&amp;"; Speedtype: "&amp;'MAIN SHEET'!N12,"")&amp;IF('MAIN SHEET'!J13&lt;&gt;"",'MAIN SHEET'!J13&amp;": Salary: "&amp;'MAIN SHEET'!M13&amp;"; Fringe: "&amp;'MAIN SHEET'!M22&amp;"; Speedtype: "&amp;'MAIN SHEET'!N13,"")&amp;IF('MAIN SHEET'!J14&lt;&gt;"",'MAIN SHEET'!J14&amp;": Salary: "&amp;'MAIN SHEET'!M14&amp;"; Fringe: "&amp;'MAIN SHEET'!M23&amp;"; Speedtype: "&amp;'MAIN SHEET'!N14,"")</f>
        <v xml:space="preserve">Sponsor caps indirects at 10%, excluding Travel, Subcontracts &amp; Tuition.  No PI/Co-I salary allowed.: Salary: 0; Fringe: 0; Speedtype: </v>
      </c>
      <c r="B34" s="273"/>
      <c r="C34" s="273"/>
      <c r="D34" s="273"/>
      <c r="E34" s="273"/>
      <c r="F34" s="274"/>
      <c r="G34" s="1"/>
      <c r="H34" s="1"/>
      <c r="I34" s="1"/>
    </row>
    <row r="35" spans="1:9" ht="12" x14ac:dyDescent="0.2">
      <c r="A35" s="134" t="str">
        <f>IF('MAIN SHEET'!A85="","","2) "&amp;'MAIN SHEET'!A85)</f>
        <v/>
      </c>
      <c r="B35" s="135"/>
      <c r="C35" s="135"/>
      <c r="D35" s="135"/>
      <c r="E35" s="135"/>
      <c r="F35" s="136"/>
      <c r="G35" s="1"/>
      <c r="H35" s="1"/>
      <c r="I35" s="1"/>
    </row>
    <row r="36" spans="1:9" ht="12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2" x14ac:dyDescent="0.2">
      <c r="A37" s="43" t="s">
        <v>53</v>
      </c>
      <c r="B37" s="43"/>
      <c r="C37" s="47"/>
      <c r="D37" s="47"/>
      <c r="E37" s="47"/>
      <c r="F37" s="47"/>
      <c r="G37" s="1"/>
      <c r="H37" s="1"/>
      <c r="I37" s="1"/>
    </row>
    <row r="38" spans="1:9" s="46" customFormat="1" ht="12.75" customHeight="1" x14ac:dyDescent="0.2">
      <c r="A38" s="44" t="s">
        <v>54</v>
      </c>
      <c r="B38" s="277" t="s">
        <v>55</v>
      </c>
      <c r="C38" s="277"/>
      <c r="D38" s="277"/>
      <c r="E38" s="44" t="s">
        <v>56</v>
      </c>
      <c r="F38" s="44" t="s">
        <v>57</v>
      </c>
      <c r="G38" s="2"/>
      <c r="H38" s="2"/>
      <c r="I38" s="2"/>
    </row>
    <row r="39" spans="1:9" s="21" customFormat="1" ht="12" x14ac:dyDescent="0.2">
      <c r="A39" s="26"/>
      <c r="B39" s="276"/>
      <c r="C39" s="276"/>
      <c r="D39" s="276"/>
      <c r="E39" s="48">
        <f>'MAIN SHEET'!E51</f>
        <v>0</v>
      </c>
      <c r="F39" s="48"/>
      <c r="G39" s="1"/>
      <c r="H39" s="1"/>
      <c r="I39" s="1"/>
    </row>
    <row r="40" spans="1:9" s="45" customFormat="1" ht="12" x14ac:dyDescent="0.2">
      <c r="A40" s="26"/>
      <c r="B40" s="276"/>
      <c r="C40" s="276"/>
      <c r="D40" s="276"/>
      <c r="E40" s="48">
        <f>'MAIN SHEET'!E52</f>
        <v>0</v>
      </c>
      <c r="F40" s="48"/>
    </row>
    <row r="41" spans="1:9" s="21" customFormat="1" ht="12" x14ac:dyDescent="0.2">
      <c r="A41" s="26"/>
      <c r="B41" s="276"/>
      <c r="C41" s="276"/>
      <c r="D41" s="276"/>
      <c r="E41" s="48">
        <f>'MAIN SHEET'!E53</f>
        <v>0</v>
      </c>
      <c r="F41" s="48"/>
      <c r="G41" s="1"/>
      <c r="H41" s="1"/>
      <c r="I41" s="1"/>
    </row>
    <row r="42" spans="1:9" s="21" customFormat="1" ht="12" x14ac:dyDescent="0.2">
      <c r="A42" s="26"/>
      <c r="B42" s="276"/>
      <c r="C42" s="276"/>
      <c r="D42" s="276"/>
      <c r="E42" s="48"/>
      <c r="F42" s="48"/>
      <c r="G42" s="1"/>
      <c r="H42" s="1"/>
      <c r="I42" s="1"/>
    </row>
    <row r="43" spans="1:9" s="21" customFormat="1" ht="12" x14ac:dyDescent="0.2">
      <c r="A43" s="26"/>
      <c r="B43" s="276"/>
      <c r="C43" s="276"/>
      <c r="D43" s="276"/>
      <c r="E43" s="48"/>
      <c r="F43" s="48"/>
      <c r="G43" s="1"/>
      <c r="H43" s="1"/>
      <c r="I43" s="1"/>
    </row>
    <row r="44" spans="1:9" s="21" customFormat="1" ht="12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2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2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2" x14ac:dyDescent="0.2">
      <c r="A47" s="1"/>
      <c r="B47" s="1"/>
      <c r="C47" s="1"/>
      <c r="D47" s="1"/>
      <c r="E47" s="1"/>
      <c r="F47" s="1"/>
      <c r="G47" s="1"/>
      <c r="H47" s="1"/>
      <c r="I47" s="1"/>
    </row>
  </sheetData>
  <mergeCells count="12">
    <mergeCell ref="B40:D40"/>
    <mergeCell ref="B41:D41"/>
    <mergeCell ref="B42:D42"/>
    <mergeCell ref="B43:D43"/>
    <mergeCell ref="B38:D38"/>
    <mergeCell ref="B39:D39"/>
    <mergeCell ref="D7:E7"/>
    <mergeCell ref="A2:Q2"/>
    <mergeCell ref="A4:F4"/>
    <mergeCell ref="A34:F34"/>
    <mergeCell ref="A35:F35"/>
    <mergeCell ref="A33:F33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 SHEET</vt:lpstr>
      <vt:lpstr>KSEF BUDGET PAGE</vt:lpstr>
      <vt:lpstr>PCF BUDGET INFO</vt:lpstr>
      <vt:lpstr>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Rittenhouse,Jamie</dc:creator>
  <cp:lastModifiedBy>jgritt01</cp:lastModifiedBy>
  <cp:lastPrinted>2016-12-12T21:31:29Z</cp:lastPrinted>
  <dcterms:created xsi:type="dcterms:W3CDTF">2010-01-07T15:31:41Z</dcterms:created>
  <dcterms:modified xsi:type="dcterms:W3CDTF">2016-12-15T14:43:38Z</dcterms:modified>
</cp:coreProperties>
</file>