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trlProps/ctrlProp9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trlProps/ctrlProp8.xml" ContentType="application/vnd.ms-excel.controlproperties+xml"/>
  <Override PartName="/xl/ctrlProps/ctrlProp7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ctrlProps/ctrlProp5.xml" ContentType="application/vnd.ms-excel.controlproperties+xml"/>
  <Override PartName="/xl/ctrlProps/ctrlProp6.xml" ContentType="application/vnd.ms-excel.controlproperties+xml"/>
  <Override PartName="/xl/sharedStrings.xml" ContentType="application/vnd.openxmlformats-officedocument.spreadsheetml.sharedStrings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8C4F1C90-05EB-6A55-5F09-09C24B55AC0B}"/>
  <workbookPr codeName="ThisWorkbook" defaultThemeVersion="124226"/>
  <bookViews>
    <workbookView xWindow="7785" yWindow="-15" windowWidth="7830" windowHeight="8730" tabRatio="768"/>
  </bookViews>
  <sheets>
    <sheet name="TitlePage" sheetId="10" r:id="rId1"/>
    <sheet name="Meals" sheetId="9" r:id="rId2"/>
    <sheet name="Mileage" sheetId="13" r:id="rId3"/>
    <sheet name="Lodging" sheetId="4" r:id="rId4"/>
    <sheet name="Misc.Expenses" sheetId="8" r:id="rId5"/>
    <sheet name="Air&amp;RentalCar" sheetId="7" r:id="rId6"/>
    <sheet name="perdiem" sheetId="14" state="hidden" r:id="rId7"/>
  </sheets>
  <definedNames>
    <definedName name="ACCOUNT_CODE_COUNT">TitlePage!$Z$26</definedName>
    <definedName name="AIR_ALL">'Air&amp;RentalCar'!$C$19:$C$23</definedName>
    <definedName name="AIR_IN">'Air&amp;RentalCar'!$S$20:$S$24</definedName>
    <definedName name="AIR_OUT">'Air&amp;RentalCar'!$C$20:$C$23</definedName>
    <definedName name="AirCar_ACCOUNT_CODE">'Air&amp;RentalCar'!$C$12:$D$17,'Air&amp;RentalCar'!$C$32:$D$37</definedName>
    <definedName name="AirCar_AMOUNT">'Air&amp;RentalCar'!$G$12:$G$17,'Air&amp;RentalCar'!$G$32:$G$37</definedName>
    <definedName name="AirCar_DATES">'Air&amp;RentalCar'!$A$12:$A$17,'Air&amp;RentalCar'!$A$32:$A$37</definedName>
    <definedName name="AirCar_EXP">'Air&amp;RentalCar'!$E$12:$E$17,'Air&amp;RentalCar'!$E$32:$E$37</definedName>
    <definedName name="AirTravel">#REF!</definedName>
    <definedName name="AK">Meals!$Y$127:$Y$179</definedName>
    <definedName name="AL">Meals!$W$56:$W$61</definedName>
    <definedName name="Alert_Air">TitlePage!$AJ$8</definedName>
    <definedName name="Alert_Exp">TitlePage!$AJ$7</definedName>
    <definedName name="Alert_Lodge">TitlePage!$AJ$6</definedName>
    <definedName name="Alert_Mile">TitlePage!$AJ$5</definedName>
    <definedName name="American_Samoa">Meals!$Y$65</definedName>
    <definedName name="AR">Meals!$W$70:$W$72</definedName>
    <definedName name="AZ">Meals!$W$62:$W$69</definedName>
    <definedName name="CA">Meals!$W$73:$W$109</definedName>
    <definedName name="Canada">Meals!$Y$80:$Y$108</definedName>
    <definedName name="CAR_ALL">'Air&amp;RentalCar'!$C$39:$C$43</definedName>
    <definedName name="CAR_IN">'Air&amp;RentalCar'!$S$40:$S$44</definedName>
    <definedName name="CAR_OUT">'Air&amp;RentalCar'!$C$40:$C$43</definedName>
    <definedName name="CO">Meals!$W$110:$W$125</definedName>
    <definedName name="CT">Meals!$W$126:$W$133</definedName>
    <definedName name="DC">Meals!$W$138</definedName>
    <definedName name="DE">Meals!$W$134:$W$137</definedName>
    <definedName name="FL">Meals!$W$139:$W$169</definedName>
    <definedName name="GA">Meals!$W$170:$W$179</definedName>
    <definedName name="Guam">Meals!$Y$63</definedName>
    <definedName name="HI">Meals!$Y$182:$Y$190</definedName>
    <definedName name="HotelAir">#REF!</definedName>
    <definedName name="HotelTravel">#REF!</definedName>
    <definedName name="HotleAir">#REF!</definedName>
    <definedName name="HotleTravel">#REF!</definedName>
    <definedName name="IA">Meals!$W$204:$W$206</definedName>
    <definedName name="ID">Meals!$W$180:$W$186</definedName>
    <definedName name="IL">Meals!$W$187:$W$193</definedName>
    <definedName name="IN">Meals!$W$194:$W$203</definedName>
    <definedName name="IN_OUT">TitlePage!$Y$21</definedName>
    <definedName name="International">perdiem!$Q$2:$Q$526</definedName>
    <definedName name="KS">Meals!$W$207:$W$209</definedName>
    <definedName name="KY">Meals!$W$210:$W$214</definedName>
    <definedName name="LA">Meals!$W$215:$W$220</definedName>
    <definedName name="Lodge_ACCOUNT_CODE">Lodging!$C$15:$C$28</definedName>
    <definedName name="LODGE_ALL">Lodging!$C$30:$C$34</definedName>
    <definedName name="Lodge_AMOUNT">Lodging!$F$15:$H$28</definedName>
    <definedName name="Lodge_DATES">Lodging!$A$15:$A$28</definedName>
    <definedName name="Lodge_EXP">Lodging!$D$15:$D$28</definedName>
    <definedName name="LODGE_IN">Lodging!$R$30:$R$33</definedName>
    <definedName name="LODGE_OUT">Lodging!$C$31:$C$34</definedName>
    <definedName name="MA">Meals!$W$240:$W$253</definedName>
    <definedName name="Marshall_Islands">Meals!$Y$57:$Y$60</definedName>
    <definedName name="Max_Air">TitlePage!$AI$8</definedName>
    <definedName name="Max_Exp">TitlePage!$AI$7</definedName>
    <definedName name="Max_Lodge">TitlePage!$AI$6</definedName>
    <definedName name="Max_Mile">TitlePage!$AI$5</definedName>
    <definedName name="MD">Meals!$W$226:$W$239</definedName>
    <definedName name="ME">Meals!$W$221:$W$225</definedName>
    <definedName name="MEAL_IN">Meals!$Z$34:$Z$38</definedName>
    <definedName name="MEAL_OUT">Meals!$G$34:$G$38</definedName>
    <definedName name="MEALS_ACCOUNT_CODE">Meals!$K$12:$L$27</definedName>
    <definedName name="MEALS_BLD">Meals!$G$12:$I$27</definedName>
    <definedName name="MEALS_CITIES">Meals!$D$12:$D$27</definedName>
    <definedName name="MEALS_DATES">Meals!$A$12:$A$27</definedName>
    <definedName name="MEALS_STATES">Meals!$C$12:$C$27</definedName>
    <definedName name="MI">Meals!$W$254:$W$273</definedName>
    <definedName name="Midway_Island">Meals!$Y$67</definedName>
    <definedName name="Mileage_ACCOUNT_CODE">Mileage!$C$12:$E$27</definedName>
    <definedName name="Mileage_AMOUNT">Mileage!$J$12:$K$27</definedName>
    <definedName name="Mileage_DATES">Mileage!$A$12:$A$27</definedName>
    <definedName name="Mileage_Miles">Mileage!$G$12:$H$27</definedName>
    <definedName name="MILES_ALL">Mileage!$C$33:$C$37</definedName>
    <definedName name="MILES_IN">Mileage!$W$34:$W$37</definedName>
    <definedName name="MILES_OUT">Mileage!$C$34:$C$37</definedName>
    <definedName name="Min_Air">TitlePage!$AH$8</definedName>
    <definedName name="MIN_DATE">TitlePage!$X$1</definedName>
    <definedName name="Min_Exp">TitlePage!$AH$7</definedName>
    <definedName name="Min_Lodge">TitlePage!$AH$6</definedName>
    <definedName name="Min_Mile">TitlePage!$AH$5</definedName>
    <definedName name="MISC_ACCOUNT_CODE">Misc.Expenses!$C$11:$D$15,Misc.Expenses!$C$26:$D$39</definedName>
    <definedName name="MISC_ALL">Misc.Expenses!$C$41:$C$46</definedName>
    <definedName name="MISC_AMOUNT">Misc.Expenses!$H$11:$J$15,Misc.Expenses!$H$26:$J$39</definedName>
    <definedName name="MISC_DATES">Misc.Expenses!$A$11:$A$15,Misc.Expenses!$A$26:$A$39</definedName>
    <definedName name="MISC_EXP">Misc.Expenses!$E$11:$F$15,Misc.Expenses!$E$26:$F$39</definedName>
    <definedName name="MISC_IN">Misc.Expenses!$U$49:$U$53</definedName>
    <definedName name="MISC_OUT">Misc.Expenses!$C$42:$C$46</definedName>
    <definedName name="MiscExpenses">#REF!</definedName>
    <definedName name="MiscTravel">#REF!</definedName>
    <definedName name="MN">Meals!$W$274:$W$278</definedName>
    <definedName name="MO">Meals!$W$287:$W$292</definedName>
    <definedName name="MS">Meals!$W$279:$W$286</definedName>
    <definedName name="MT">Meals!$W$293:$W$297</definedName>
    <definedName name="NC">Meals!$W$352:$W$365</definedName>
    <definedName name="ND">Meals!$W$366:$W$369</definedName>
    <definedName name="NE">Meals!$W$298:$W$299</definedName>
    <definedName name="NH">Meals!$W$304:$W$311</definedName>
    <definedName name="NJ">Meals!$W$312:$W$323</definedName>
    <definedName name="NM">Meals!$W$324:$W$330</definedName>
    <definedName name="Northern_Mariana_Islands">Meals!$Y$69:$Y$72</definedName>
    <definedName name="NV">Meals!$W$300:$W$303</definedName>
    <definedName name="NY">Meals!$W$331:$W$351</definedName>
    <definedName name="OH">Meals!$W$370:$W$382</definedName>
    <definedName name="OK">Meals!$W$383:$W$385</definedName>
    <definedName name="OR">Meals!$W$386:$W$394</definedName>
    <definedName name="PA">Meals!$W$395:$W$411</definedName>
    <definedName name="_xlnm.Print_Area" localSheetId="5">'Air&amp;RentalCar'!$A$1:$H$46</definedName>
    <definedName name="_xlnm.Print_Area" localSheetId="3">Lodging!$A$1:$I$37</definedName>
    <definedName name="_xlnm.Print_Area" localSheetId="1">Meals!$A$1:$P$47</definedName>
    <definedName name="_xlnm.Print_Area" localSheetId="2">Mileage!$A$1:$P$44</definedName>
    <definedName name="_xlnm.Print_Area" localSheetId="4">Misc.Expenses!$A$1:$K$49</definedName>
    <definedName name="_xlnm.Print_Area" localSheetId="0">TitlePage!$A$1:$U$50</definedName>
    <definedName name="Puerto_Rico">Meals!$Y$110:$Y$122</definedName>
    <definedName name="RentalCar">#REF!</definedName>
    <definedName name="RI">Meals!$W$412:$W$415</definedName>
    <definedName name="SC">Meals!$W$416:$W$422</definedName>
    <definedName name="SD">Meals!$W$423:$W$426</definedName>
    <definedName name="SPEEDTYPE_COUNT">TitlePage!$X$26</definedName>
    <definedName name="SPEEDTYPE_ERROR">TitlePage!$Y$26</definedName>
    <definedName name="STATES">Meals!$T$57:$T$115</definedName>
    <definedName name="Sum_ALL">TitlePage!$C$50</definedName>
    <definedName name="Sum_Reimburse">TitlePage!$C$52</definedName>
    <definedName name="TITLEE22">TitlePage!$E$22</definedName>
    <definedName name="TITLEE23">TitlePage!$E$23</definedName>
    <definedName name="TITLEE24">TitlePage!$E$24</definedName>
    <definedName name="TITLEE25">TitlePage!$E$25</definedName>
    <definedName name="TITLEE26">TitlePage!$E$26</definedName>
    <definedName name="TITLEE27">TitlePage!$E$27</definedName>
    <definedName name="TITLEE28">TitlePage!$E$28</definedName>
    <definedName name="TITLEE29">TitlePage!$E$29</definedName>
    <definedName name="TITLEE30">TitlePage!$E$30</definedName>
    <definedName name="TITLEE31">TitlePage!$E$31</definedName>
    <definedName name="TITLEE32">TitlePage!$E$32</definedName>
    <definedName name="TITLEE33">TitlePage!$E$33</definedName>
    <definedName name="TITLEE34">TitlePage!$E$34</definedName>
    <definedName name="TITLEE35">TitlePage!$E$35</definedName>
    <definedName name="TITLEE36">TitlePage!$E$36</definedName>
    <definedName name="TITLEE37">TitlePage!$E$37</definedName>
    <definedName name="TITLEE38">TitlePage!$E$38</definedName>
    <definedName name="TITLEE39">TitlePage!$E$39</definedName>
    <definedName name="TITLEE40">TitlePage!$E$40</definedName>
    <definedName name="TITLEE41">TitlePage!$E$41</definedName>
    <definedName name="TITLEE42">TitlePage!$E$42</definedName>
    <definedName name="TITLEE43">TitlePage!$E$43</definedName>
    <definedName name="TITLEE44">TitlePage!$E$44</definedName>
    <definedName name="TITLEE45">TitlePage!$E$45</definedName>
    <definedName name="TN">Meals!$W$427:$W$433</definedName>
    <definedName name="Today_Date">TitlePage!$X$2</definedName>
    <definedName name="TP_Date_Prepared">TitlePage!$K$5</definedName>
    <definedName name="TP_Depart_Date">TitlePage!$G$11</definedName>
    <definedName name="TP_Depart_Time">TitlePage!$G$12</definedName>
    <definedName name="TP_Department">TitlePage!$Q$6</definedName>
    <definedName name="TP_Dept_Cont_Name">TitlePage!$P$8</definedName>
    <definedName name="TP_Dept_Cont_Phone">TitlePage!$P$9</definedName>
    <definedName name="TP_Due_Date">TitlePage!$X$11</definedName>
    <definedName name="TP_Employee_Name">TitlePage!$F$6</definedName>
    <definedName name="TP_ID_Num">TitlePage!$Q$5</definedName>
    <definedName name="TP_Purpose_of_Travel">TitlePage!$E$18</definedName>
    <definedName name="TP_Residence_Address">TitlePage!$F$8</definedName>
    <definedName name="TP_Residence_City_State_Zip">TitlePage!$F$9</definedName>
    <definedName name="TP_Return_Date">TitlePage!$Q$11</definedName>
    <definedName name="TP_Return_Time">TitlePage!$Q$12</definedName>
    <definedName name="TP_SPEEDTYPE">TitlePage!$B$22:$C$45</definedName>
    <definedName name="TP_Travel_From_City_1">TitlePage!$G$14</definedName>
    <definedName name="TP_Travel_From_City_2">TitlePage!$G$15</definedName>
    <definedName name="TP_Travel_From_City_3">TitlePage!$G$16</definedName>
    <definedName name="TP_Travel_From_State_1">TitlePage!$M$14</definedName>
    <definedName name="TP_Travel_From_State_2">TitlePage!$M$15</definedName>
    <definedName name="TP_Travel_From_State_3">TitlePage!$M$16</definedName>
    <definedName name="TP_Travel_To_City_1">TitlePage!$Q$14</definedName>
    <definedName name="TP_Travel_To_City_2">TitlePage!$Q$15</definedName>
    <definedName name="TP_Travel_To_City_3">TitlePage!$Q$16</definedName>
    <definedName name="TP_Travel_To_State_1">TitlePage!$T$14</definedName>
    <definedName name="TP_Travel_To_State_2">TitlePage!$T$15</definedName>
    <definedName name="TP_Travel_To_State_3">TitlePage!$T$16</definedName>
    <definedName name="TP_Vendor_Number">TitlePage!$E$5</definedName>
    <definedName name="TP_Workstation">TitlePage!$F$7</definedName>
    <definedName name="TravelAir">#REF!</definedName>
    <definedName name="TX">Meals!$W$434:$W$452</definedName>
    <definedName name="UT">Meals!$W$453:$W$457</definedName>
    <definedName name="VA">Meals!$W$465:$W$484</definedName>
    <definedName name="Virgin_Islands_US">Meals!$Y$75:$Y$78</definedName>
    <definedName name="VT">Meals!$W$458:$W$464</definedName>
    <definedName name="WA">Meals!$W$485:$W$495</definedName>
    <definedName name="WI">Meals!$W$501:$W$510</definedName>
    <definedName name="WV">Meals!$W$496:$W$500</definedName>
    <definedName name="WY">Meals!$W$511:$W$516</definedName>
  </definedNames>
  <calcPr calcId="125725"/>
</workbook>
</file>

<file path=xl/calcChain.xml><?xml version="1.0" encoding="utf-8"?>
<calcChain xmlns="http://schemas.openxmlformats.org/spreadsheetml/2006/main">
  <c r="J39" i="10"/>
  <c r="M39" s="1"/>
  <c r="E39"/>
  <c r="J34"/>
  <c r="M34" s="1"/>
  <c r="E34"/>
  <c r="J29"/>
  <c r="M29" s="1"/>
  <c r="E29"/>
  <c r="J24"/>
  <c r="M24" s="1"/>
  <c r="E24"/>
  <c r="D57" i="14"/>
  <c r="C57"/>
  <c r="B57"/>
  <c r="D56"/>
  <c r="C56"/>
  <c r="B56"/>
  <c r="D55"/>
  <c r="C55"/>
  <c r="B55"/>
  <c r="D54"/>
  <c r="C54"/>
  <c r="B54"/>
  <c r="D53"/>
  <c r="C53"/>
  <c r="B53"/>
  <c r="D52"/>
  <c r="C52"/>
  <c r="B52"/>
  <c r="D51"/>
  <c r="C51"/>
  <c r="B51"/>
  <c r="D50"/>
  <c r="C50"/>
  <c r="B50"/>
  <c r="D49"/>
  <c r="C49"/>
  <c r="B49"/>
  <c r="D48"/>
  <c r="C48"/>
  <c r="B48"/>
  <c r="D47"/>
  <c r="C47"/>
  <c r="B47"/>
  <c r="D46"/>
  <c r="C46"/>
  <c r="B46"/>
  <c r="D45"/>
  <c r="C45"/>
  <c r="B45"/>
  <c r="D44"/>
  <c r="C44"/>
  <c r="B44"/>
  <c r="D43"/>
  <c r="C43"/>
  <c r="B43"/>
  <c r="D42"/>
  <c r="C42"/>
  <c r="B42"/>
  <c r="D41"/>
  <c r="C41"/>
  <c r="B41"/>
  <c r="D40"/>
  <c r="C40"/>
  <c r="B40"/>
  <c r="D39"/>
  <c r="C39"/>
  <c r="B39"/>
  <c r="D38"/>
  <c r="C38"/>
  <c r="B38"/>
  <c r="D37"/>
  <c r="C37"/>
  <c r="B37"/>
  <c r="D36"/>
  <c r="C36"/>
  <c r="B36"/>
  <c r="D35"/>
  <c r="C35"/>
  <c r="B35"/>
  <c r="D34"/>
  <c r="C34"/>
  <c r="B34"/>
  <c r="D33"/>
  <c r="C33"/>
  <c r="B33"/>
  <c r="D32"/>
  <c r="C32"/>
  <c r="B32"/>
  <c r="D31"/>
  <c r="C31"/>
  <c r="B31"/>
  <c r="D30"/>
  <c r="C30"/>
  <c r="B30"/>
  <c r="D29"/>
  <c r="C29"/>
  <c r="B29"/>
  <c r="D28"/>
  <c r="C28"/>
  <c r="B28"/>
  <c r="D27"/>
  <c r="C27"/>
  <c r="B27"/>
  <c r="D26"/>
  <c r="C26"/>
  <c r="B26"/>
  <c r="D25"/>
  <c r="C25"/>
  <c r="B25"/>
  <c r="D24"/>
  <c r="C24"/>
  <c r="B24"/>
  <c r="D23"/>
  <c r="C23"/>
  <c r="B23"/>
  <c r="D22"/>
  <c r="C22"/>
  <c r="B22"/>
  <c r="D21"/>
  <c r="C21"/>
  <c r="B21"/>
  <c r="D20"/>
  <c r="C20"/>
  <c r="B20"/>
  <c r="D19"/>
  <c r="C19"/>
  <c r="B19"/>
  <c r="D18"/>
  <c r="C18"/>
  <c r="B18"/>
  <c r="D17"/>
  <c r="C17"/>
  <c r="B17"/>
  <c r="D16"/>
  <c r="C16"/>
  <c r="B16"/>
  <c r="D15"/>
  <c r="C15"/>
  <c r="B15"/>
  <c r="D14"/>
  <c r="C14"/>
  <c r="B14"/>
  <c r="D13"/>
  <c r="C13"/>
  <c r="B13"/>
  <c r="D12"/>
  <c r="C12"/>
  <c r="B12"/>
  <c r="D11"/>
  <c r="C11"/>
  <c r="B11"/>
  <c r="D10"/>
  <c r="C10"/>
  <c r="B10"/>
  <c r="D9"/>
  <c r="C9"/>
  <c r="B9"/>
  <c r="D8"/>
  <c r="C8"/>
  <c r="B8"/>
  <c r="D7"/>
  <c r="C7"/>
  <c r="B7"/>
  <c r="D6"/>
  <c r="C6"/>
  <c r="B6"/>
  <c r="O37" i="7"/>
  <c r="N37"/>
  <c r="M37"/>
  <c r="L37"/>
  <c r="K37"/>
  <c r="O36"/>
  <c r="N36"/>
  <c r="M36"/>
  <c r="L36"/>
  <c r="K36"/>
  <c r="O35"/>
  <c r="N35"/>
  <c r="M35"/>
  <c r="L35"/>
  <c r="K35"/>
  <c r="O34"/>
  <c r="N34"/>
  <c r="M34"/>
  <c r="L34"/>
  <c r="K34"/>
  <c r="O33"/>
  <c r="N33"/>
  <c r="M33"/>
  <c r="L33"/>
  <c r="K33"/>
  <c r="O32"/>
  <c r="N32"/>
  <c r="G41" s="1"/>
  <c r="M32"/>
  <c r="L32"/>
  <c r="G40" s="1"/>
  <c r="K32"/>
  <c r="O17"/>
  <c r="N17"/>
  <c r="M17"/>
  <c r="L17"/>
  <c r="K17"/>
  <c r="O16"/>
  <c r="N16"/>
  <c r="M16"/>
  <c r="L16"/>
  <c r="K16"/>
  <c r="O15"/>
  <c r="N15"/>
  <c r="M15"/>
  <c r="L15"/>
  <c r="K15"/>
  <c r="O14"/>
  <c r="N14"/>
  <c r="M14"/>
  <c r="L14"/>
  <c r="K14"/>
  <c r="O13"/>
  <c r="N13"/>
  <c r="M13"/>
  <c r="L13"/>
  <c r="K13"/>
  <c r="O12"/>
  <c r="G22" s="1"/>
  <c r="N12"/>
  <c r="G21" s="1"/>
  <c r="M12"/>
  <c r="L12"/>
  <c r="G20" s="1"/>
  <c r="K12"/>
  <c r="G19" s="1"/>
  <c r="D6"/>
  <c r="D5"/>
  <c r="T39" i="8"/>
  <c r="S39"/>
  <c r="R39"/>
  <c r="Q39"/>
  <c r="P39"/>
  <c r="O39"/>
  <c r="T38"/>
  <c r="S38"/>
  <c r="R38"/>
  <c r="Q38"/>
  <c r="P38"/>
  <c r="O38"/>
  <c r="T37"/>
  <c r="S37"/>
  <c r="R37"/>
  <c r="Q37"/>
  <c r="P37"/>
  <c r="O37"/>
  <c r="T36"/>
  <c r="S36"/>
  <c r="R36"/>
  <c r="Q36"/>
  <c r="P36"/>
  <c r="O36"/>
  <c r="T35"/>
  <c r="S35"/>
  <c r="R35"/>
  <c r="Q35"/>
  <c r="P35"/>
  <c r="O35"/>
  <c r="T34"/>
  <c r="S34"/>
  <c r="R34"/>
  <c r="Q34"/>
  <c r="P34"/>
  <c r="O34"/>
  <c r="T33"/>
  <c r="S33"/>
  <c r="R33"/>
  <c r="Q33"/>
  <c r="P33"/>
  <c r="O33"/>
  <c r="T32"/>
  <c r="S32"/>
  <c r="R32"/>
  <c r="Q32"/>
  <c r="P32"/>
  <c r="O32"/>
  <c r="T31"/>
  <c r="S31"/>
  <c r="R31"/>
  <c r="Q31"/>
  <c r="P31"/>
  <c r="O31"/>
  <c r="T30"/>
  <c r="S30"/>
  <c r="R30"/>
  <c r="Q30"/>
  <c r="P30"/>
  <c r="O30"/>
  <c r="T29"/>
  <c r="S29"/>
  <c r="R29"/>
  <c r="Q29"/>
  <c r="P29"/>
  <c r="O29"/>
  <c r="T28"/>
  <c r="S28"/>
  <c r="R28"/>
  <c r="Q28"/>
  <c r="P28"/>
  <c r="O28"/>
  <c r="T27"/>
  <c r="S27"/>
  <c r="R27"/>
  <c r="Q27"/>
  <c r="P27"/>
  <c r="O27"/>
  <c r="T26"/>
  <c r="E42" i="10" s="1"/>
  <c r="S26" i="8"/>
  <c r="R26"/>
  <c r="H43" s="1"/>
  <c r="Q26"/>
  <c r="P26"/>
  <c r="O26"/>
  <c r="Q15"/>
  <c r="P15"/>
  <c r="O15"/>
  <c r="Q14"/>
  <c r="P14"/>
  <c r="O14"/>
  <c r="Q13"/>
  <c r="P13"/>
  <c r="O13"/>
  <c r="Q12"/>
  <c r="P12"/>
  <c r="J44" i="10" s="1"/>
  <c r="M44" s="1"/>
  <c r="O12" i="8"/>
  <c r="Q11"/>
  <c r="P11"/>
  <c r="O11"/>
  <c r="J43" i="10" s="1"/>
  <c r="M43" s="1"/>
  <c r="D5" i="8"/>
  <c r="D4"/>
  <c r="Q28" i="4"/>
  <c r="P28"/>
  <c r="O28"/>
  <c r="N28"/>
  <c r="M28"/>
  <c r="Q27"/>
  <c r="P27"/>
  <c r="O27"/>
  <c r="N27"/>
  <c r="M27"/>
  <c r="Q26"/>
  <c r="P26"/>
  <c r="O26"/>
  <c r="N26"/>
  <c r="M26"/>
  <c r="Q25"/>
  <c r="P25"/>
  <c r="O25"/>
  <c r="N25"/>
  <c r="M25"/>
  <c r="Q24"/>
  <c r="P24"/>
  <c r="O24"/>
  <c r="N24"/>
  <c r="M24"/>
  <c r="Q23"/>
  <c r="P23"/>
  <c r="O23"/>
  <c r="N23"/>
  <c r="M23"/>
  <c r="Q22"/>
  <c r="P22"/>
  <c r="O22"/>
  <c r="N22"/>
  <c r="M22"/>
  <c r="Q21"/>
  <c r="P21"/>
  <c r="O21"/>
  <c r="N21"/>
  <c r="M21"/>
  <c r="Q20"/>
  <c r="P20"/>
  <c r="O20"/>
  <c r="N20"/>
  <c r="M20"/>
  <c r="Q19"/>
  <c r="P19"/>
  <c r="O19"/>
  <c r="N19"/>
  <c r="M19"/>
  <c r="Q18"/>
  <c r="P18"/>
  <c r="O18"/>
  <c r="N18"/>
  <c r="M18"/>
  <c r="Q17"/>
  <c r="P17"/>
  <c r="O17"/>
  <c r="N17"/>
  <c r="M17"/>
  <c r="Q16"/>
  <c r="P16"/>
  <c r="O16"/>
  <c r="N16"/>
  <c r="M16"/>
  <c r="Q15"/>
  <c r="F33" s="1"/>
  <c r="P15"/>
  <c r="O15"/>
  <c r="N15"/>
  <c r="F31" s="1"/>
  <c r="M15"/>
  <c r="F30" s="1"/>
  <c r="D5"/>
  <c r="D4"/>
  <c r="J37" i="13"/>
  <c r="J36"/>
  <c r="J35"/>
  <c r="J34"/>
  <c r="J33"/>
  <c r="V27"/>
  <c r="U27"/>
  <c r="T27"/>
  <c r="S27"/>
  <c r="R27"/>
  <c r="J27"/>
  <c r="V26"/>
  <c r="U26"/>
  <c r="T26"/>
  <c r="S26"/>
  <c r="R26"/>
  <c r="J26"/>
  <c r="V25"/>
  <c r="U25"/>
  <c r="T25"/>
  <c r="S25"/>
  <c r="R25"/>
  <c r="J25"/>
  <c r="V24"/>
  <c r="U24"/>
  <c r="T24"/>
  <c r="S24"/>
  <c r="R24"/>
  <c r="J24"/>
  <c r="V23"/>
  <c r="U23"/>
  <c r="T23"/>
  <c r="S23"/>
  <c r="R23"/>
  <c r="J23"/>
  <c r="V22"/>
  <c r="U22"/>
  <c r="T22"/>
  <c r="S22"/>
  <c r="R22"/>
  <c r="J22"/>
  <c r="V21"/>
  <c r="U21"/>
  <c r="T21"/>
  <c r="S21"/>
  <c r="R21"/>
  <c r="J21"/>
  <c r="V20"/>
  <c r="U20"/>
  <c r="T20"/>
  <c r="S20"/>
  <c r="R20"/>
  <c r="J20"/>
  <c r="V19"/>
  <c r="U19"/>
  <c r="T19"/>
  <c r="S19"/>
  <c r="R19"/>
  <c r="J19"/>
  <c r="V18"/>
  <c r="U18"/>
  <c r="T18"/>
  <c r="S18"/>
  <c r="R18"/>
  <c r="J18"/>
  <c r="V17"/>
  <c r="U17"/>
  <c r="T17"/>
  <c r="S17"/>
  <c r="R17" s="1"/>
  <c r="J17"/>
  <c r="V16"/>
  <c r="U16"/>
  <c r="T16"/>
  <c r="S16"/>
  <c r="R16" s="1"/>
  <c r="J16"/>
  <c r="V15"/>
  <c r="U15"/>
  <c r="T15"/>
  <c r="S15"/>
  <c r="R15"/>
  <c r="J15"/>
  <c r="V14"/>
  <c r="U14"/>
  <c r="T14"/>
  <c r="S14"/>
  <c r="R14" s="1"/>
  <c r="J14"/>
  <c r="V13"/>
  <c r="U13"/>
  <c r="T13"/>
  <c r="S13"/>
  <c r="R13" s="1"/>
  <c r="J13"/>
  <c r="V12"/>
  <c r="F32" i="4" l="1"/>
  <c r="E30" i="10" s="1"/>
  <c r="H41" i="8"/>
  <c r="H44"/>
  <c r="G39" i="7"/>
  <c r="G42"/>
  <c r="J36" i="10" s="1"/>
  <c r="M36" s="1"/>
  <c r="V29" i="13"/>
  <c r="K36" s="1"/>
  <c r="E45" i="10"/>
  <c r="E23"/>
  <c r="J23"/>
  <c r="M23" s="1"/>
  <c r="J25"/>
  <c r="M25" s="1"/>
  <c r="E25"/>
  <c r="J33"/>
  <c r="M33" s="1"/>
  <c r="E33"/>
  <c r="E35"/>
  <c r="J35"/>
  <c r="M35" s="1"/>
  <c r="E22"/>
  <c r="G25" i="7"/>
  <c r="J22" i="10"/>
  <c r="M22" s="1"/>
  <c r="E26"/>
  <c r="J26"/>
  <c r="M26" s="1"/>
  <c r="J32"/>
  <c r="M32" s="1"/>
  <c r="E32"/>
  <c r="G45" i="7"/>
  <c r="E36" i="10"/>
  <c r="H42" i="8"/>
  <c r="E44" i="10"/>
  <c r="H18" i="8"/>
  <c r="H45"/>
  <c r="J42" i="10" s="1"/>
  <c r="M42" s="1"/>
  <c r="E43"/>
  <c r="J45"/>
  <c r="M45" s="1"/>
  <c r="H17" i="8"/>
  <c r="H19"/>
  <c r="J28" i="10"/>
  <c r="M28" s="1"/>
  <c r="E28"/>
  <c r="J30"/>
  <c r="M30" s="1"/>
  <c r="E27"/>
  <c r="J27"/>
  <c r="M27" s="1"/>
  <c r="E31"/>
  <c r="J31"/>
  <c r="M31" s="1"/>
  <c r="T12" i="13"/>
  <c r="T29" s="1"/>
  <c r="S12"/>
  <c r="J12"/>
  <c r="J29" s="1"/>
  <c r="L7"/>
  <c r="G7"/>
  <c r="L6"/>
  <c r="G6"/>
  <c r="F5"/>
  <c r="F4"/>
  <c r="S35" i="9"/>
  <c r="V27"/>
  <c r="U27"/>
  <c r="T27"/>
  <c r="S27"/>
  <c r="R27"/>
  <c r="N27"/>
  <c r="E27"/>
  <c r="V26"/>
  <c r="U26"/>
  <c r="T26"/>
  <c r="S26"/>
  <c r="R26"/>
  <c r="N26"/>
  <c r="E26"/>
  <c r="V25"/>
  <c r="U25"/>
  <c r="T25"/>
  <c r="S25"/>
  <c r="R25"/>
  <c r="N25"/>
  <c r="E25"/>
  <c r="V24"/>
  <c r="U24"/>
  <c r="T24"/>
  <c r="S24"/>
  <c r="R24"/>
  <c r="N24"/>
  <c r="E24"/>
  <c r="V23"/>
  <c r="U23"/>
  <c r="T23"/>
  <c r="S23"/>
  <c r="R23"/>
  <c r="N23"/>
  <c r="E23"/>
  <c r="V22"/>
  <c r="U22"/>
  <c r="T22"/>
  <c r="S22"/>
  <c r="R22"/>
  <c r="N22"/>
  <c r="E22"/>
  <c r="V21"/>
  <c r="U21"/>
  <c r="T21"/>
  <c r="S21"/>
  <c r="R21"/>
  <c r="N21"/>
  <c r="E21"/>
  <c r="V20"/>
  <c r="U20"/>
  <c r="T20"/>
  <c r="S20"/>
  <c r="R20"/>
  <c r="N20"/>
  <c r="E20"/>
  <c r="V19"/>
  <c r="U19"/>
  <c r="T19"/>
  <c r="S19"/>
  <c r="R19"/>
  <c r="N19"/>
  <c r="E19"/>
  <c r="V18"/>
  <c r="U18"/>
  <c r="T18" s="1"/>
  <c r="S18"/>
  <c r="R18"/>
  <c r="N18"/>
  <c r="E18"/>
  <c r="V17"/>
  <c r="U17"/>
  <c r="T17"/>
  <c r="S17"/>
  <c r="R17"/>
  <c r="N17"/>
  <c r="E17"/>
  <c r="V16"/>
  <c r="U16"/>
  <c r="T16"/>
  <c r="S16" s="1"/>
  <c r="R16"/>
  <c r="N16"/>
  <c r="E16"/>
  <c r="V15"/>
  <c r="U15"/>
  <c r="T15"/>
  <c r="S15"/>
  <c r="R15" s="1"/>
  <c r="N15"/>
  <c r="E15"/>
  <c r="V14"/>
  <c r="U14"/>
  <c r="T14"/>
  <c r="S14" s="1"/>
  <c r="R14"/>
  <c r="N14"/>
  <c r="E14"/>
  <c r="V13"/>
  <c r="U13"/>
  <c r="T13"/>
  <c r="S13"/>
  <c r="R13"/>
  <c r="N13"/>
  <c r="E13"/>
  <c r="V12"/>
  <c r="U12"/>
  <c r="T12"/>
  <c r="S12"/>
  <c r="R12"/>
  <c r="N12"/>
  <c r="E12"/>
  <c r="R7"/>
  <c r="L7"/>
  <c r="G7"/>
  <c r="L6"/>
  <c r="G6"/>
  <c r="F5"/>
  <c r="F4"/>
  <c r="W51" i="10"/>
  <c r="W50"/>
  <c r="W49"/>
  <c r="W48"/>
  <c r="W47"/>
  <c r="W46"/>
  <c r="W45"/>
  <c r="W44"/>
  <c r="Z50"/>
  <c r="AK43"/>
  <c r="AF43"/>
  <c r="W43"/>
  <c r="AN43"/>
  <c r="AK42"/>
  <c r="AF42"/>
  <c r="W42"/>
  <c r="Z48"/>
  <c r="AK41"/>
  <c r="AF41"/>
  <c r="W41"/>
  <c r="AK40"/>
  <c r="AF40"/>
  <c r="W40"/>
  <c r="W39"/>
  <c r="AN39"/>
  <c r="Z45"/>
  <c r="W38"/>
  <c r="AK37"/>
  <c r="AF37"/>
  <c r="W37"/>
  <c r="N29" i="9" l="1"/>
  <c r="U29"/>
  <c r="F36" i="4"/>
  <c r="S29" i="9"/>
  <c r="H20" i="8"/>
  <c r="H48"/>
  <c r="R29" i="9"/>
  <c r="T29"/>
  <c r="V29"/>
  <c r="N35"/>
  <c r="R12" i="13"/>
  <c r="R29" s="1"/>
  <c r="S29"/>
  <c r="K34" s="1"/>
  <c r="U12"/>
  <c r="U29" s="1"/>
  <c r="K35" s="1"/>
  <c r="Z51" i="10"/>
  <c r="Z49"/>
  <c r="W36"/>
  <c r="AN36"/>
  <c r="Z42"/>
  <c r="W35"/>
  <c r="AN35"/>
  <c r="Z41"/>
  <c r="AK34"/>
  <c r="AF34"/>
  <c r="W34"/>
  <c r="AN34"/>
  <c r="Z40"/>
  <c r="AK33"/>
  <c r="AF33"/>
  <c r="W33"/>
  <c r="AN33"/>
  <c r="Z39"/>
  <c r="AK32"/>
  <c r="AF32"/>
  <c r="W32"/>
  <c r="AN32"/>
  <c r="Z38"/>
  <c r="AK31"/>
  <c r="AF31"/>
  <c r="W31"/>
  <c r="AN31"/>
  <c r="Z37"/>
  <c r="AK30"/>
  <c r="AF30"/>
  <c r="W30"/>
  <c r="AN30"/>
  <c r="Z36"/>
  <c r="N34" i="9" l="1"/>
  <c r="J40" i="10"/>
  <c r="M40" s="1"/>
  <c r="E40"/>
  <c r="Z46" s="1"/>
  <c r="AK38"/>
  <c r="AF38"/>
  <c r="K29" i="13"/>
  <c r="K33"/>
  <c r="AK29" i="10"/>
  <c r="AF29"/>
  <c r="W29"/>
  <c r="AN29"/>
  <c r="Z35"/>
  <c r="AK28"/>
  <c r="AF28"/>
  <c r="W28"/>
  <c r="AN28"/>
  <c r="Z34"/>
  <c r="AK27"/>
  <c r="AF27"/>
  <c r="AN27"/>
  <c r="Z33"/>
  <c r="AK26"/>
  <c r="AF26"/>
  <c r="AN26"/>
  <c r="Z32"/>
  <c r="AK25"/>
  <c r="AF25"/>
  <c r="AN25"/>
  <c r="Z31"/>
  <c r="AK24"/>
  <c r="AF24"/>
  <c r="Y24"/>
  <c r="X24"/>
  <c r="AN24"/>
  <c r="Z30"/>
  <c r="AK23"/>
  <c r="AF23"/>
  <c r="Y23"/>
  <c r="X23"/>
  <c r="AN23"/>
  <c r="Z29"/>
  <c r="AK22"/>
  <c r="AF22"/>
  <c r="Y22"/>
  <c r="X22"/>
  <c r="N33" i="9" l="1"/>
  <c r="E38" i="10"/>
  <c r="Z44" s="1"/>
  <c r="J38"/>
  <c r="M38" s="1"/>
  <c r="AK36"/>
  <c r="AF36"/>
  <c r="AN40"/>
  <c r="AN38"/>
  <c r="K39" i="13"/>
  <c r="J39"/>
  <c r="AK35" i="10"/>
  <c r="AF35"/>
  <c r="Z28"/>
  <c r="AN21"/>
  <c r="AK21"/>
  <c r="AF21"/>
  <c r="Y21"/>
  <c r="AN20"/>
  <c r="AK20"/>
  <c r="AF20"/>
  <c r="B10"/>
  <c r="N2"/>
  <c r="J37" l="1"/>
  <c r="M37" s="1"/>
  <c r="E37"/>
  <c r="Z43" s="1"/>
  <c r="AN37"/>
  <c r="AN22"/>
  <c r="X1"/>
  <c r="V1" l="1"/>
  <c r="A1"/>
  <c r="AN42"/>
  <c r="X34"/>
  <c r="Y34"/>
  <c r="X28"/>
  <c r="Y28"/>
  <c r="X29"/>
  <c r="Y29"/>
  <c r="X30"/>
  <c r="Y30"/>
  <c r="X31"/>
  <c r="Y31"/>
  <c r="X32"/>
  <c r="Y32"/>
  <c r="X33"/>
  <c r="Y33"/>
  <c r="X35"/>
  <c r="Y35"/>
  <c r="X36"/>
  <c r="Y36"/>
  <c r="X37"/>
  <c r="Y37"/>
  <c r="X38"/>
  <c r="Y38"/>
  <c r="X39"/>
  <c r="Y39"/>
  <c r="X40"/>
  <c r="Y40"/>
  <c r="X41"/>
  <c r="Y41"/>
  <c r="X42"/>
  <c r="Y42"/>
  <c r="X43"/>
  <c r="Y43"/>
  <c r="X44"/>
  <c r="Y44"/>
  <c r="X45"/>
  <c r="Y45"/>
  <c r="X46"/>
  <c r="Y46"/>
  <c r="X47"/>
  <c r="X48"/>
  <c r="Y48" s="1"/>
  <c r="X49"/>
  <c r="Y49"/>
  <c r="X50"/>
  <c r="Y50" s="1"/>
  <c r="X51"/>
  <c r="Y51"/>
  <c r="X26"/>
  <c r="N36" i="9"/>
  <c r="E41" i="10" s="1"/>
  <c r="Z47" s="1"/>
  <c r="J41"/>
  <c r="M41" s="1"/>
  <c r="AK39"/>
  <c r="AN41" l="1"/>
  <c r="Y47"/>
  <c r="Y26" s="1"/>
  <c r="Z26"/>
  <c r="M46"/>
  <c r="Q2" s="1"/>
  <c r="C52"/>
  <c r="AF39"/>
  <c r="N39" i="9"/>
  <c r="J46" i="10"/>
</calcChain>
</file>

<file path=xl/comments1.xml><?xml version="1.0" encoding="utf-8"?>
<comments xmlns="http://schemas.openxmlformats.org/spreadsheetml/2006/main">
  <authors>
    <author>Joe Gahlinger</author>
    <author>Windows User</author>
  </authors>
  <commentList>
    <comment ref="Y1" authorId="0">
      <text>
        <r>
          <rPr>
            <b/>
            <sz val="8"/>
            <color indexed="81"/>
            <rFont val="Tahoma"/>
            <family val="2"/>
          </rPr>
          <t xml:space="preserve">All Date fields in voucher must be       &gt; the MIN_DATE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3" authorId="1">
      <text>
        <r>
          <rPr>
            <b/>
            <sz val="9"/>
            <color indexed="81"/>
            <rFont val="Tahoma"/>
            <family val="2"/>
          </rPr>
          <t>Speedtype Required for each charge to be reimbursed.</t>
        </r>
      </text>
    </comment>
    <comment ref="O23" authorId="1">
      <text>
        <r>
          <rPr>
            <b/>
            <sz val="9"/>
            <color indexed="81"/>
            <rFont val="Tahoma"/>
            <family val="2"/>
          </rPr>
          <t>Signature Required for each charge to be reimbursed.</t>
        </r>
      </text>
    </comment>
  </commentList>
</comments>
</file>

<file path=xl/comments2.xml><?xml version="1.0" encoding="utf-8"?>
<comments xmlns="http://schemas.openxmlformats.org/spreadsheetml/2006/main">
  <authors>
    <author>Windows User</author>
  </authors>
  <commentList>
    <comment ref="G12" authorId="0">
      <text>
        <r>
          <rPr>
            <b/>
            <sz val="10"/>
            <color indexed="81"/>
            <rFont val="Tahoma"/>
            <family val="2"/>
          </rPr>
          <t>Reimbursement for mileage is allowed only when using a personal vehicle. 
Mileage is not allowed when reimbursement is claimed for a rental car. 
Gasoline costs cannot be claimed when mileage is reimbursed.</t>
        </r>
      </text>
    </comment>
  </commentList>
</comments>
</file>

<file path=xl/comments3.xml><?xml version="1.0" encoding="utf-8"?>
<comments xmlns="http://schemas.openxmlformats.org/spreadsheetml/2006/main">
  <authors>
    <author>Windows User</author>
  </authors>
  <commentList>
    <comment ref="C7" authorId="0">
      <text>
        <r>
          <rPr>
            <b/>
            <sz val="9"/>
            <color indexed="81"/>
            <rFont val="Tahoma"/>
            <family val="2"/>
          </rPr>
          <t>Lodging must be listed for each night's charges, do not request lodging reimbursement as one total amount. 
Reimbursement is not allowed for any personal travel days.</t>
        </r>
      </text>
    </comment>
  </commentList>
</comments>
</file>

<file path=xl/comments4.xml><?xml version="1.0" encoding="utf-8"?>
<comments xmlns="http://schemas.openxmlformats.org/spreadsheetml/2006/main">
  <authors>
    <author>Windows User</author>
    <author>Matt Gahlinger</author>
  </authors>
  <commentList>
    <comment ref="F7" authorId="0">
      <text>
        <r>
          <rPr>
            <b/>
            <sz val="9"/>
            <color indexed="81"/>
            <rFont val="Tahoma"/>
            <family val="2"/>
          </rPr>
          <t>If claiming only registration fees, with no other expenses, use the Request for Disbursement form. 
Do not claim Membership Fees on this form.</t>
        </r>
      </text>
    </comment>
    <comment ref="L21" authorId="1">
      <text>
        <r>
          <rPr>
            <b/>
            <sz val="9"/>
            <color indexed="81"/>
            <rFont val="Tahoma"/>
            <family val="2"/>
          </rPr>
          <t>If you have a business entertainment meal, please choose the business meal account code (559000).
Do not use the travel-miscellaneous account code.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6" authorId="0">
      <text>
        <r>
          <rPr>
            <b/>
            <sz val="9"/>
            <color indexed="81"/>
            <rFont val="Tahoma"/>
            <family val="2"/>
          </rPr>
          <t>Examples of Miscellaneous Expenses to be listed in this section.
Parking Fees
Checked baggage Fees
Gasoline for a rental car
Subway Fees
Bus Fare
Tips/Gratuities
Taxi - Include purpose of each trip</t>
        </r>
      </text>
    </comment>
    <comment ref="M37" authorId="0">
      <text>
        <r>
          <rPr>
            <b/>
            <sz val="9"/>
            <color indexed="81"/>
            <rFont val="Tahoma"/>
            <family val="2"/>
          </rPr>
          <t xml:space="preserve">Please include a detailed description for each expense listed. 
When selecting the appropriate Account Code, use the travel destination in choosing either in-state or out-of-state. Parking expenses for your vehicle left at the Louisville airport should be listed as out-of-state if your travel destination is not within Kentucky. </t>
        </r>
      </text>
    </comment>
  </commentList>
</comments>
</file>

<file path=xl/comments5.xml><?xml version="1.0" encoding="utf-8"?>
<comments xmlns="http://schemas.openxmlformats.org/spreadsheetml/2006/main">
  <authors>
    <author>Windows User</author>
  </authors>
  <commentList>
    <comment ref="E12" authorId="0">
      <text>
        <r>
          <rPr>
            <b/>
            <sz val="9"/>
            <color indexed="81"/>
            <rFont val="Tahoma"/>
            <family val="2"/>
          </rPr>
          <t>Include airfare only you paid this out-of-pocket. Do not list if paid directly by Uofl Central Billing Card.</t>
        </r>
      </text>
    </comment>
    <comment ref="E32" authorId="0">
      <text>
        <r>
          <rPr>
            <b/>
            <sz val="9"/>
            <color indexed="81"/>
            <rFont val="Tahoma"/>
            <family val="2"/>
          </rPr>
          <t>Gasoline charges must be listed as a miscellaneous expense. This section is for expenses paid to the rental agency.</t>
        </r>
      </text>
    </comment>
  </commentList>
</comments>
</file>

<file path=xl/sharedStrings.xml><?xml version="1.0" encoding="utf-8"?>
<sst xmlns="http://schemas.openxmlformats.org/spreadsheetml/2006/main" count="2971" uniqueCount="802">
  <si>
    <t>University of Louisville</t>
  </si>
  <si>
    <t>Travel Expense Voucher</t>
  </si>
  <si>
    <t>Department:</t>
  </si>
  <si>
    <t>City/State/Zip Code:</t>
  </si>
  <si>
    <t>Workstation:</t>
  </si>
  <si>
    <t>Departure Date:</t>
  </si>
  <si>
    <t>Departure Time:</t>
  </si>
  <si>
    <t>Return Date:</t>
  </si>
  <si>
    <t>Return Time:</t>
  </si>
  <si>
    <t>Residence Address:</t>
  </si>
  <si>
    <t>Total Reimbursement</t>
  </si>
  <si>
    <t>Purpose of Travel:</t>
  </si>
  <si>
    <t>535110 In-state Travel Air</t>
  </si>
  <si>
    <t>535210 Out-of-state Travel Air</t>
  </si>
  <si>
    <t>535410 Student Travel Air</t>
  </si>
  <si>
    <t>535112 In-state Travel Rental Car</t>
  </si>
  <si>
    <t>535212 Out-of-state Travel Rental Car</t>
  </si>
  <si>
    <t>535412 Student Travel Rental Car</t>
  </si>
  <si>
    <t>535113 In-state Travel Misc. Expenses</t>
  </si>
  <si>
    <t>535213 Out-of-state Travel Misc. Expenses</t>
  </si>
  <si>
    <t>535413 Student Travel Misc. Expenses</t>
  </si>
  <si>
    <t>DATE</t>
  </si>
  <si>
    <t>AMOUNT</t>
  </si>
  <si>
    <t>Grand Total for this page:</t>
  </si>
  <si>
    <t>Totals for this page:</t>
  </si>
  <si>
    <t>InState</t>
  </si>
  <si>
    <t>OutofState</t>
  </si>
  <si>
    <t>International</t>
  </si>
  <si>
    <t>Student</t>
  </si>
  <si>
    <t>Nonemployee</t>
  </si>
  <si>
    <t>Employee/Student Name:</t>
  </si>
  <si>
    <t>Lodging Expenses</t>
  </si>
  <si>
    <t xml:space="preserve">Use a separate line for each expense. </t>
  </si>
  <si>
    <t>ACCOUNT CODE (Select Code from List)</t>
  </si>
  <si>
    <t>Totals for Air Fare:</t>
  </si>
  <si>
    <t>Totals for Rental Car:</t>
  </si>
  <si>
    <t>Grand Total:</t>
  </si>
  <si>
    <t xml:space="preserve">AMOUNT </t>
  </si>
  <si>
    <t>PRIVATE AUTO MILES</t>
  </si>
  <si>
    <t>Air Fare - List Only if Paid by Traveler</t>
  </si>
  <si>
    <t>Rental Car - List Only if Paid by Traveler</t>
  </si>
  <si>
    <t>Lunch</t>
  </si>
  <si>
    <t>Dinner</t>
  </si>
  <si>
    <t>Breakfast</t>
  </si>
  <si>
    <t>Meal Reimbursement Chart</t>
  </si>
  <si>
    <t>Do not include any meals included in registration fees</t>
  </si>
  <si>
    <t>Air Fare and Rental Car Expenses</t>
  </si>
  <si>
    <t>See Chart Below for Rates</t>
  </si>
  <si>
    <t xml:space="preserve">Enter Mileage </t>
  </si>
  <si>
    <t xml:space="preserve">Date </t>
  </si>
  <si>
    <t xml:space="preserve"> Room and Room Taxes Only</t>
  </si>
  <si>
    <t>Dates</t>
  </si>
  <si>
    <t>Destination:</t>
  </si>
  <si>
    <t>Travel</t>
  </si>
  <si>
    <t>of Travel:</t>
  </si>
  <si>
    <t>IRS</t>
  </si>
  <si>
    <t>Rate</t>
  </si>
  <si>
    <t>Travel must be authorized and include overnight lodging.</t>
  </si>
  <si>
    <t>Dates of Travel</t>
  </si>
  <si>
    <t>(Use Only if Expenses Paid by Traveler)</t>
  </si>
  <si>
    <t>Totals for Page 1:</t>
  </si>
  <si>
    <t>Personal Day, No Reimbursement</t>
  </si>
  <si>
    <t>559000 Business Meals</t>
  </si>
  <si>
    <t>Business Meals</t>
  </si>
  <si>
    <t>(Select Code from List)</t>
  </si>
  <si>
    <t xml:space="preserve">ACCOUNT CODE </t>
  </si>
  <si>
    <t>552100 Registration</t>
  </si>
  <si>
    <t>552150 Student Registration</t>
  </si>
  <si>
    <t>Registration</t>
  </si>
  <si>
    <t xml:space="preserve">Traveler must depart by and return after the times listed. </t>
  </si>
  <si>
    <t>Return must be after:</t>
  </si>
  <si>
    <t>Departure must be prior to:</t>
  </si>
  <si>
    <t>535553 Other Non-Employee Travel Misc. Expenses</t>
  </si>
  <si>
    <t>535550 Other Non-Employee Travel Air</t>
  </si>
  <si>
    <t>535552 Other Non-Employee Travel Rental Car</t>
  </si>
  <si>
    <t>Vendor Number:</t>
  </si>
  <si>
    <t>Prepared:</t>
  </si>
  <si>
    <t>Speed Type</t>
  </si>
  <si>
    <t>Account Code</t>
  </si>
  <si>
    <t>Total Charges</t>
  </si>
  <si>
    <t>Total to be Reimbursed</t>
  </si>
  <si>
    <t>Authorized Signature</t>
  </si>
  <si>
    <t>Date Signed</t>
  </si>
  <si>
    <t>PRINTING TIP: Be sure to print all tabs containing information. Manually select all tabs or select 'Entire Workbook' when printing.</t>
  </si>
  <si>
    <t>Employee/Student Signature</t>
  </si>
  <si>
    <t>ID#</t>
  </si>
  <si>
    <t>(Select from List)</t>
  </si>
  <si>
    <t>ACCOUNT CODE</t>
  </si>
  <si>
    <t xml:space="preserve"> (Select Code from List)</t>
  </si>
  <si>
    <t>EXPLANATION (Optional)</t>
  </si>
  <si>
    <t>535111 In-state Travel Hotel</t>
  </si>
  <si>
    <t>535211 Out-of-state Travel Hotel</t>
  </si>
  <si>
    <t>535411 Student Travel Hotel</t>
  </si>
  <si>
    <t>535551 Other Non-Employee Travel Hotel</t>
  </si>
  <si>
    <t>552500 Submission Fees</t>
  </si>
  <si>
    <t>University of Louisville - Travel Expense Voucher</t>
  </si>
  <si>
    <t>Registration, Submission Fees &amp; Miscellaneous Expenses</t>
  </si>
  <si>
    <t>Registration and Submission Fees</t>
  </si>
  <si>
    <t>Student Reg</t>
  </si>
  <si>
    <t>Submission</t>
  </si>
  <si>
    <t>Name:</t>
  </si>
  <si>
    <t>Phone:</t>
  </si>
  <si>
    <t>Department Contact</t>
  </si>
  <si>
    <t>Private Auto Mileage</t>
  </si>
  <si>
    <t>Select Code from List</t>
  </si>
  <si>
    <t>STATE</t>
  </si>
  <si>
    <t>CITY</t>
  </si>
  <si>
    <t>Maximum</t>
  </si>
  <si>
    <t>Daily Rate</t>
  </si>
  <si>
    <t>Maximum per Day</t>
  </si>
  <si>
    <t>Meals - Use a separate line for each day.</t>
  </si>
  <si>
    <t>Meals</t>
  </si>
  <si>
    <t>STATES</t>
  </si>
  <si>
    <t>AL</t>
  </si>
  <si>
    <t>AK</t>
  </si>
  <si>
    <t>AZ</t>
  </si>
  <si>
    <t>AR</t>
  </si>
  <si>
    <t>CA</t>
  </si>
  <si>
    <t>CO</t>
  </si>
  <si>
    <t>CT</t>
  </si>
  <si>
    <t>DE</t>
  </si>
  <si>
    <t>DC</t>
  </si>
  <si>
    <t>FL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</si>
  <si>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</si>
  <si>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</si>
  <si>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</si>
  <si>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</si>
  <si>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</si>
  <si>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</si>
  <si>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</si>
  <si>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</si>
  <si>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</si>
  <si>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</si>
  <si>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</si>
  <si>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</si>
  <si>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</si>
  <si>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</si>
  <si>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</si>
  <si>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</si>
  <si>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</si>
  <si>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</si>
  <si>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</si>
  <si>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</si>
  <si>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</si>
  <si>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</si>
  <si>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</si>
  <si>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</si>
  <si>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</si>
  <si>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</si>
  <si>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</si>
  <si>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</si>
  <si>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</si>
  <si>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</si>
  <si>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</si>
  <si>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</si>
  <si>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</si>
  <si>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</si>
  <si>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</si>
  <si>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</si>
  <si>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</si>
  <si>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</si>
  <si>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</si>
  <si>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</si>
  <si>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</si>
  <si>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>State</t>
  </si>
  <si>
    <t>Primary Destination</t>
  </si>
  <si>
    <t>M&amp;IE</t>
  </si>
  <si>
    <t>Standard CONUS Rate applies to all destinations or counties not specifically listed</t>
  </si>
  <si>
    <t>Alabama</t>
  </si>
  <si>
    <t>Birmingham</t>
  </si>
  <si>
    <t>Gulf Shores</t>
  </si>
  <si>
    <t>Huntsville</t>
  </si>
  <si>
    <t>Mobile</t>
  </si>
  <si>
    <t>Montgomery</t>
  </si>
  <si>
    <t>Arizona</t>
  </si>
  <si>
    <t>Grand Canyon / Flagstaff</t>
  </si>
  <si>
    <t>Kayenta</t>
  </si>
  <si>
    <t>Phoenix / Scottsdale</t>
  </si>
  <si>
    <t>Sedona</t>
  </si>
  <si>
    <t>Sierra Vista</t>
  </si>
  <si>
    <t>Tucson</t>
  </si>
  <si>
    <t>Yuma</t>
  </si>
  <si>
    <t>Arkansas</t>
  </si>
  <si>
    <t>Hot Springs</t>
  </si>
  <si>
    <t>Little Rock</t>
  </si>
  <si>
    <t>California</t>
  </si>
  <si>
    <t>Barstow / Ontario / Victorville</t>
  </si>
  <si>
    <t>Death Valley</t>
  </si>
  <si>
    <t>Eureka / Arcata / McKinleyville</t>
  </si>
  <si>
    <t>Fresno</t>
  </si>
  <si>
    <t>Los Angeles</t>
  </si>
  <si>
    <t>Mammoth Lakes</t>
  </si>
  <si>
    <t>Modesto</t>
  </si>
  <si>
    <t>Monterey</t>
  </si>
  <si>
    <t>Napa</t>
  </si>
  <si>
    <t>Oakhurst</t>
  </si>
  <si>
    <t>Oakland</t>
  </si>
  <si>
    <t>Palm Springs</t>
  </si>
  <si>
    <t>Point Arena / Gualala</t>
  </si>
  <si>
    <t>Redding</t>
  </si>
  <si>
    <t>Sacramento</t>
  </si>
  <si>
    <t>San Diego</t>
  </si>
  <si>
    <t>San Francisco</t>
  </si>
  <si>
    <t>San Luis Obispo</t>
  </si>
  <si>
    <t>San Mateo / Foster City / Belmont</t>
  </si>
  <si>
    <t>Santa Barbara</t>
  </si>
  <si>
    <t>Santa Cruz</t>
  </si>
  <si>
    <t xml:space="preserve">Santa Monica </t>
  </si>
  <si>
    <t>Santa Rosa</t>
  </si>
  <si>
    <t>South Lake Tahoe</t>
  </si>
  <si>
    <t xml:space="preserve">Stockton </t>
  </si>
  <si>
    <t>Sunnyvale / Palo Alto / San Jose</t>
  </si>
  <si>
    <t>Tahoe City</t>
  </si>
  <si>
    <t>Truckee</t>
  </si>
  <si>
    <t>Visalia / Lemoore</t>
  </si>
  <si>
    <t>West Sacramento</t>
  </si>
  <si>
    <t>Yosemite National Park</t>
  </si>
  <si>
    <t>Colorado</t>
  </si>
  <si>
    <t>Aspen</t>
  </si>
  <si>
    <t>Boulder / Broomfield</t>
  </si>
  <si>
    <t>Colorado Springs</t>
  </si>
  <si>
    <t>Cortez</t>
  </si>
  <si>
    <t>Crested Butte / Gunnison</t>
  </si>
  <si>
    <t>Denver / Aurora</t>
  </si>
  <si>
    <t>Douglas County</t>
  </si>
  <si>
    <t>Durango</t>
  </si>
  <si>
    <t>Fort Collins / Loveland</t>
  </si>
  <si>
    <t>Glenwood Springs / Grand Junction</t>
  </si>
  <si>
    <t>Montrose</t>
  </si>
  <si>
    <t>Silverthorne / Breckenridge</t>
  </si>
  <si>
    <t>Steamboat Springs</t>
  </si>
  <si>
    <t>Telluride</t>
  </si>
  <si>
    <t>Vail</t>
  </si>
  <si>
    <t>Connecticut</t>
  </si>
  <si>
    <t>Bridgeport / Danbury</t>
  </si>
  <si>
    <t>Cromwell / Old Saybrook</t>
  </si>
  <si>
    <t>Hartford</t>
  </si>
  <si>
    <t>Lakeville / Salisbury</t>
  </si>
  <si>
    <t>New Haven</t>
  </si>
  <si>
    <t>New London / Groton</t>
  </si>
  <si>
    <t>Delaware</t>
  </si>
  <si>
    <t>Dover</t>
  </si>
  <si>
    <t>Lewes</t>
  </si>
  <si>
    <t>District of Columbia</t>
  </si>
  <si>
    <t>Florida</t>
  </si>
  <si>
    <t>Altamonte Springs</t>
  </si>
  <si>
    <t>Bradenton</t>
  </si>
  <si>
    <t>Cocoa Beach</t>
  </si>
  <si>
    <t>Daytona Beach</t>
  </si>
  <si>
    <t>Fort Lauderdale</t>
  </si>
  <si>
    <t>Fort Myers</t>
  </si>
  <si>
    <t>Fort Pierce</t>
  </si>
  <si>
    <t>Fort Walton Beach / De Funiak Springs</t>
  </si>
  <si>
    <t>Gainesville</t>
  </si>
  <si>
    <t>Gulf Breeze</t>
  </si>
  <si>
    <t>Key West</t>
  </si>
  <si>
    <t>Kissimmee</t>
  </si>
  <si>
    <t>Lakeland</t>
  </si>
  <si>
    <t>Leesburg</t>
  </si>
  <si>
    <t>Miami</t>
  </si>
  <si>
    <t>Naples</t>
  </si>
  <si>
    <t>Ocala</t>
  </si>
  <si>
    <t>Orlando</t>
  </si>
  <si>
    <t>Panama City</t>
  </si>
  <si>
    <t>Pensacola / Pensacola Beach</t>
  </si>
  <si>
    <t>Punta Gorda</t>
  </si>
  <si>
    <t>Sarasota</t>
  </si>
  <si>
    <t>Sebring</t>
  </si>
  <si>
    <t>St. Augustine</t>
  </si>
  <si>
    <t>Stuart</t>
  </si>
  <si>
    <t>Tallahassee</t>
  </si>
  <si>
    <t>Tampa / St. Petersburg</t>
  </si>
  <si>
    <t>Vero Beach</t>
  </si>
  <si>
    <t>Georgia</t>
  </si>
  <si>
    <t>Athens</t>
  </si>
  <si>
    <t>Atlanta</t>
  </si>
  <si>
    <t>Augusta</t>
  </si>
  <si>
    <t>Conyers</t>
  </si>
  <si>
    <t xml:space="preserve">Duluth / Norcross / Lawrenceville </t>
  </si>
  <si>
    <t>Jekyll Island / Brunswick</t>
  </si>
  <si>
    <t>Savannah</t>
  </si>
  <si>
    <t>Idaho</t>
  </si>
  <si>
    <t>Bonner's Ferry/Sandpoint</t>
  </si>
  <si>
    <t>Boise</t>
  </si>
  <si>
    <t>Coeur d'Alene</t>
  </si>
  <si>
    <t>Driggs/Idaho Falls</t>
  </si>
  <si>
    <t>Sun Valley / Ketchum</t>
  </si>
  <si>
    <t>Twin Falls</t>
  </si>
  <si>
    <t>Illinois</t>
  </si>
  <si>
    <t>Chicago</t>
  </si>
  <si>
    <t>Elgin / Aurora</t>
  </si>
  <si>
    <t>Oak Brook Terrace</t>
  </si>
  <si>
    <t>O'Fallon / Fairview Heights / Collinsville</t>
  </si>
  <si>
    <t>Indiana</t>
  </si>
  <si>
    <t xml:space="preserve">Bloomington </t>
  </si>
  <si>
    <t>Brownsburg / Plainfield</t>
  </si>
  <si>
    <t>Ft. Wayne</t>
  </si>
  <si>
    <t>Hammond / Munster / Merrillville</t>
  </si>
  <si>
    <t>Indianapolis / Carmel</t>
  </si>
  <si>
    <t>Michigan City</t>
  </si>
  <si>
    <t>South Bend</t>
  </si>
  <si>
    <t>Valparaiso / Burlington Beach</t>
  </si>
  <si>
    <t>Iowa</t>
  </si>
  <si>
    <t>Cedar Rapids</t>
  </si>
  <si>
    <t>Des Moines</t>
  </si>
  <si>
    <t>Kansas</t>
  </si>
  <si>
    <t>Kansas City / Overland Park</t>
  </si>
  <si>
    <t>Wichita</t>
  </si>
  <si>
    <t>Kentucky</t>
  </si>
  <si>
    <t>Boone County</t>
  </si>
  <si>
    <t>Kenton County</t>
  </si>
  <si>
    <t>Lexington</t>
  </si>
  <si>
    <t>Louisville</t>
  </si>
  <si>
    <t>Louisiana</t>
  </si>
  <si>
    <t>Baton Rouge</t>
  </si>
  <si>
    <t>Covington / Slidell</t>
  </si>
  <si>
    <t>Lake Charles</t>
  </si>
  <si>
    <t>New Orleans</t>
  </si>
  <si>
    <t>Maine</t>
  </si>
  <si>
    <t>Bar Harbor</t>
  </si>
  <si>
    <t>Kennebunk / Kittery / Sanford</t>
  </si>
  <si>
    <t>Rockport</t>
  </si>
  <si>
    <t>Maryland</t>
  </si>
  <si>
    <t>Annapolis</t>
  </si>
  <si>
    <t>Baltimore City</t>
  </si>
  <si>
    <t>Baltimore County</t>
  </si>
  <si>
    <t>Cambridge / St. Michaels</t>
  </si>
  <si>
    <t>Frederick</t>
  </si>
  <si>
    <t>Hagerstown</t>
  </si>
  <si>
    <t xml:space="preserve">La Plata / Indian Head </t>
  </si>
  <si>
    <t>Lexington Park / Leonardtown / Lusby</t>
  </si>
  <si>
    <t>Ocean City</t>
  </si>
  <si>
    <t>Washington, DC Metro Area</t>
  </si>
  <si>
    <t>Massachusetts</t>
  </si>
  <si>
    <t>Andover</t>
  </si>
  <si>
    <t>Boston / Cambridge</t>
  </si>
  <si>
    <t>Burlington / Woburn</t>
  </si>
  <si>
    <t>Falmouth</t>
  </si>
  <si>
    <t>Hyannis</t>
  </si>
  <si>
    <t>Martha's Vineyard</t>
  </si>
  <si>
    <t>Nantucket</t>
  </si>
  <si>
    <t>Northampton</t>
  </si>
  <si>
    <t>Pittsfield</t>
  </si>
  <si>
    <t>Plymouth / Taunton / New Bedford</t>
  </si>
  <si>
    <t>Quincy</t>
  </si>
  <si>
    <t>Worcester</t>
  </si>
  <si>
    <t>Michigan</t>
  </si>
  <si>
    <t>Ann Arbor</t>
  </si>
  <si>
    <t>Benton Harbor / St. Joseph / Stevensville</t>
  </si>
  <si>
    <t>Charlevoix</t>
  </si>
  <si>
    <t>Detroit</t>
  </si>
  <si>
    <t>East Lansing / Lansing</t>
  </si>
  <si>
    <t>Flint</t>
  </si>
  <si>
    <t>Grand Rapids</t>
  </si>
  <si>
    <t>Holland</t>
  </si>
  <si>
    <t xml:space="preserve">Kalamazoo / Battle Creek </t>
  </si>
  <si>
    <t>Mackinac Island</t>
  </si>
  <si>
    <t>Midland</t>
  </si>
  <si>
    <t>Mount Pleasant</t>
  </si>
  <si>
    <t>Muskegon</t>
  </si>
  <si>
    <t xml:space="preserve">Ontonagon / Baraga / Houghton </t>
  </si>
  <si>
    <t>Petoskey</t>
  </si>
  <si>
    <t xml:space="preserve">Pontiac / Auburn Hills </t>
  </si>
  <si>
    <t>South Haven</t>
  </si>
  <si>
    <t>Traverse City and Leland</t>
  </si>
  <si>
    <t>Warren</t>
  </si>
  <si>
    <t>Minnesota</t>
  </si>
  <si>
    <t>Duluth</t>
  </si>
  <si>
    <t>Minneapolis / St. Paul</t>
  </si>
  <si>
    <t>Rochester</t>
  </si>
  <si>
    <t>Mississippi</t>
  </si>
  <si>
    <t>Grenada</t>
  </si>
  <si>
    <t>Gulfport / Biloxi</t>
  </si>
  <si>
    <t>Hattiesburg</t>
  </si>
  <si>
    <t>Robinsonville</t>
  </si>
  <si>
    <t>Southaven</t>
  </si>
  <si>
    <t xml:space="preserve">Starkville </t>
  </si>
  <si>
    <t>Missouri</t>
  </si>
  <si>
    <t>Kansas City</t>
  </si>
  <si>
    <t>St. Louis</t>
  </si>
  <si>
    <t>Montana</t>
  </si>
  <si>
    <t>Big Sky / West Yellowstone</t>
  </si>
  <si>
    <t>Butte</t>
  </si>
  <si>
    <t>Helena</t>
  </si>
  <si>
    <t>Missoula / Polson / Kalispell</t>
  </si>
  <si>
    <t>Nebraska</t>
  </si>
  <si>
    <t>Omaha</t>
  </si>
  <si>
    <t>Nevada</t>
  </si>
  <si>
    <t>Las Vegas</t>
  </si>
  <si>
    <t>Stateline, Carson City</t>
  </si>
  <si>
    <t>New Hampshire</t>
  </si>
  <si>
    <t>Concord</t>
  </si>
  <si>
    <t>Conway</t>
  </si>
  <si>
    <t>Durham</t>
  </si>
  <si>
    <t>Laconia</t>
  </si>
  <si>
    <t>Portsmouth</t>
  </si>
  <si>
    <t>New Jersey</t>
  </si>
  <si>
    <t>Atlantic City / Ocean City / Cape May</t>
  </si>
  <si>
    <t>Belle Mead</t>
  </si>
  <si>
    <t>Cherry Hill / Moorestown</t>
  </si>
  <si>
    <t>Eatontown / Freehold</t>
  </si>
  <si>
    <t>Edison / Piscataway</t>
  </si>
  <si>
    <t>Flemington</t>
  </si>
  <si>
    <t>Newark</t>
  </si>
  <si>
    <t>Parsippany</t>
  </si>
  <si>
    <t>Princeton / Trenton</t>
  </si>
  <si>
    <t>Tom’s River</t>
  </si>
  <si>
    <t>New Mexico</t>
  </si>
  <si>
    <t>Albuquerque</t>
  </si>
  <si>
    <t>Los Alamos</t>
  </si>
  <si>
    <t>Santa Fe</t>
  </si>
  <si>
    <t>Taos</t>
  </si>
  <si>
    <t>New York</t>
  </si>
  <si>
    <t>Albany</t>
  </si>
  <si>
    <t>Binghamton / Owego</t>
  </si>
  <si>
    <t>Buffalo</t>
  </si>
  <si>
    <t>Glens Falls</t>
  </si>
  <si>
    <t>Ithaca / Waterloo / Romulus</t>
  </si>
  <si>
    <t>Kingston</t>
  </si>
  <si>
    <t>Lake Placid</t>
  </si>
  <si>
    <t>Manhattan (includes the boroughs of Manhattan, Brooklyn, the Bronx, Queens and Staten Island)</t>
  </si>
  <si>
    <t>Niagara Falls</t>
  </si>
  <si>
    <t>Nyack / Palisades</t>
  </si>
  <si>
    <t>Poughkeepsie</t>
  </si>
  <si>
    <t>Saratoga Springs / Schenectady</t>
  </si>
  <si>
    <t xml:space="preserve">Troy </t>
  </si>
  <si>
    <t>West Point</t>
  </si>
  <si>
    <t>North Carolina</t>
  </si>
  <si>
    <t xml:space="preserve">Asheville </t>
  </si>
  <si>
    <t>Atlantic Beach / Morehead City</t>
  </si>
  <si>
    <t>Chapel Hill</t>
  </si>
  <si>
    <t>Charlotte</t>
  </si>
  <si>
    <t>Fayetteville</t>
  </si>
  <si>
    <t>Greensboro</t>
  </si>
  <si>
    <t>Kill Devil</t>
  </si>
  <si>
    <t>New Bern / Havelock</t>
  </si>
  <si>
    <t>Raleigh</t>
  </si>
  <si>
    <t>Winston-Salem</t>
  </si>
  <si>
    <t>Ohio</t>
  </si>
  <si>
    <t>Akron</t>
  </si>
  <si>
    <t>Canton</t>
  </si>
  <si>
    <t>Cincinnati</t>
  </si>
  <si>
    <t>Cleveland</t>
  </si>
  <si>
    <t>Dayton / Fairborn</t>
  </si>
  <si>
    <t>Hamilton</t>
  </si>
  <si>
    <t>Mentor</t>
  </si>
  <si>
    <t>Rittman</t>
  </si>
  <si>
    <t>Sandusky / Bellevue</t>
  </si>
  <si>
    <t>Toledo</t>
  </si>
  <si>
    <t>Youngstown</t>
  </si>
  <si>
    <t>Oklahoma</t>
  </si>
  <si>
    <t>Oklahoma City</t>
  </si>
  <si>
    <t xml:space="preserve">Tulsa </t>
  </si>
  <si>
    <t>Oregon</t>
  </si>
  <si>
    <t>Ashland / Crater Lake</t>
  </si>
  <si>
    <t>Beaverton</t>
  </si>
  <si>
    <t>Bend</t>
  </si>
  <si>
    <t>Clackamas</t>
  </si>
  <si>
    <t>Eugene / Florence</t>
  </si>
  <si>
    <t>Lincoln City</t>
  </si>
  <si>
    <t>Seaside</t>
  </si>
  <si>
    <t>Pennsylvania</t>
  </si>
  <si>
    <t>Allentown / Easton / Bethlehem</t>
  </si>
  <si>
    <t>Bucks County</t>
  </si>
  <si>
    <t>Chester / Radnor / Essington</t>
  </si>
  <si>
    <t>Erie</t>
  </si>
  <si>
    <t>Gettysburg</t>
  </si>
  <si>
    <t>Harrisburg</t>
  </si>
  <si>
    <t>Hershey</t>
  </si>
  <si>
    <t>Lancaster</t>
  </si>
  <si>
    <t>Mechanicsburg</t>
  </si>
  <si>
    <t>Montgomery County</t>
  </si>
  <si>
    <t>Philadelphia</t>
  </si>
  <si>
    <t>Pittsburgh</t>
  </si>
  <si>
    <t>Reading</t>
  </si>
  <si>
    <t>Scranton</t>
  </si>
  <si>
    <t xml:space="preserve">State College </t>
  </si>
  <si>
    <t>Rhode Island</t>
  </si>
  <si>
    <t>East Greenwich / Warwick / North Kingstown</t>
  </si>
  <si>
    <t>Jamestown / Middletown / Newport</t>
  </si>
  <si>
    <t>South Carolina</t>
  </si>
  <si>
    <t>Aiken</t>
  </si>
  <si>
    <t>Hilton Head</t>
  </si>
  <si>
    <t>Myrtle Beach</t>
  </si>
  <si>
    <t>South Dakota</t>
  </si>
  <si>
    <t>Rapid City</t>
  </si>
  <si>
    <t xml:space="preserve">Sturgis / Spearfish </t>
  </si>
  <si>
    <t>Tennessee</t>
  </si>
  <si>
    <t>Brentwood / Franklin</t>
  </si>
  <si>
    <t xml:space="preserve">Chattanooga </t>
  </si>
  <si>
    <t>Knoxville</t>
  </si>
  <si>
    <t>Memphis</t>
  </si>
  <si>
    <t>Nashville</t>
  </si>
  <si>
    <t>Oak Ridge</t>
  </si>
  <si>
    <t>Texas</t>
  </si>
  <si>
    <t>Arlington / Fort Worth / Grapevine</t>
  </si>
  <si>
    <t>Austin</t>
  </si>
  <si>
    <t>Beaumont</t>
  </si>
  <si>
    <t>College Station</t>
  </si>
  <si>
    <t>Corpus Christi</t>
  </si>
  <si>
    <t>Dallas</t>
  </si>
  <si>
    <t>El Paso</t>
  </si>
  <si>
    <t>Galveston</t>
  </si>
  <si>
    <t>Houston (L.B. Johnson Space Center)</t>
  </si>
  <si>
    <t>Hunt County</t>
  </si>
  <si>
    <t>Laredo</t>
  </si>
  <si>
    <t>McAllen</t>
  </si>
  <si>
    <t>Plano</t>
  </si>
  <si>
    <t xml:space="preserve">Round Rock </t>
  </si>
  <si>
    <t>San Antonio</t>
  </si>
  <si>
    <t>South Padre Island</t>
  </si>
  <si>
    <t>Waco</t>
  </si>
  <si>
    <t>Utah</t>
  </si>
  <si>
    <t>Park City</t>
  </si>
  <si>
    <t>Provo</t>
  </si>
  <si>
    <t>Salt Lake City</t>
  </si>
  <si>
    <t>Vermont</t>
  </si>
  <si>
    <t>Burlington / St. Albans</t>
  </si>
  <si>
    <t>Montpelier</t>
  </si>
  <si>
    <t xml:space="preserve">Stowe </t>
  </si>
  <si>
    <t>White River Junction</t>
  </si>
  <si>
    <t>Virginia</t>
  </si>
  <si>
    <t>Abingdon</t>
  </si>
  <si>
    <t>Blacksburg</t>
  </si>
  <si>
    <t>Charlottesville</t>
  </si>
  <si>
    <t>Chesapeake / Suffolk</t>
  </si>
  <si>
    <t>Chesterfield / Henrico Counties</t>
  </si>
  <si>
    <t>Fredericksburg</t>
  </si>
  <si>
    <t>Hampton City / Newport News</t>
  </si>
  <si>
    <t>James City and York Counties, Williamsburg</t>
  </si>
  <si>
    <t>Loudoun County</t>
  </si>
  <si>
    <t>Lynchburg</t>
  </si>
  <si>
    <t>Manassas</t>
  </si>
  <si>
    <t>Norfolk / Portsmouth</t>
  </si>
  <si>
    <t>Richmond City</t>
  </si>
  <si>
    <t>Roanoke</t>
  </si>
  <si>
    <t>Virginia Beach</t>
  </si>
  <si>
    <t>Wallops Island</t>
  </si>
  <si>
    <t xml:space="preserve">Warrenton </t>
  </si>
  <si>
    <t>Washington</t>
  </si>
  <si>
    <t>Bremerton</t>
  </si>
  <si>
    <t>Everett / Lynnwood</t>
  </si>
  <si>
    <t>Ocean Shores</t>
  </si>
  <si>
    <t>Olympia / Tumwater</t>
  </si>
  <si>
    <t>Port Angeles / Port Townsend</t>
  </si>
  <si>
    <t>Seattle</t>
  </si>
  <si>
    <t>Spokane</t>
  </si>
  <si>
    <t>Tacoma</t>
  </si>
  <si>
    <t>Vancouver</t>
  </si>
  <si>
    <t>West Virginia</t>
  </si>
  <si>
    <t>Morgantown</t>
  </si>
  <si>
    <t>Shepherdstown</t>
  </si>
  <si>
    <t>Wheeling</t>
  </si>
  <si>
    <t>Wisconsin</t>
  </si>
  <si>
    <t>Appleton</t>
  </si>
  <si>
    <t>Brookfield / Racine</t>
  </si>
  <si>
    <t>Green Bay</t>
  </si>
  <si>
    <t>Lake Geneva</t>
  </si>
  <si>
    <t>Madison</t>
  </si>
  <si>
    <t>Milwaukee</t>
  </si>
  <si>
    <t>Sheboygan</t>
  </si>
  <si>
    <t>Sturgeon Bay</t>
  </si>
  <si>
    <t>Wisconsin Dells</t>
  </si>
  <si>
    <t>Wyoming</t>
  </si>
  <si>
    <t>Cody</t>
  </si>
  <si>
    <t>Evanston / Rock Springs</t>
  </si>
  <si>
    <t>Gillette</t>
  </si>
  <si>
    <t>Jackson / Pinedale</t>
  </si>
  <si>
    <t>Sheridan</t>
  </si>
  <si>
    <t>Other</t>
  </si>
  <si>
    <t>WilmingtonNC</t>
  </si>
  <si>
    <t>WilmingtonDE</t>
  </si>
  <si>
    <t>SpringfieldMA</t>
  </si>
  <si>
    <t>SpringfieldMO</t>
  </si>
  <si>
    <t>SpringfieldIL</t>
  </si>
  <si>
    <t>PortlandME</t>
  </si>
  <si>
    <t>PortlandOR</t>
  </si>
  <si>
    <t>ManchesterNH</t>
  </si>
  <si>
    <t>ManchesterVT</t>
  </si>
  <si>
    <t>LafayetteIN</t>
  </si>
  <si>
    <t>LafayetteLA</t>
  </si>
  <si>
    <t>Hot SpringsSD</t>
  </si>
  <si>
    <t>GreenvilleNC</t>
  </si>
  <si>
    <t>GreenvilleSC</t>
  </si>
  <si>
    <t>DurhamNH</t>
  </si>
  <si>
    <t>ColumbiaMD</t>
  </si>
  <si>
    <t>ColumbiaMO</t>
  </si>
  <si>
    <t>ColumbiaSC</t>
  </si>
  <si>
    <t>ColumbusGA</t>
  </si>
  <si>
    <t>ColumbusOH</t>
  </si>
  <si>
    <t>CharlestonSC</t>
  </si>
  <si>
    <t>CharlestonWV</t>
  </si>
  <si>
    <t>North Dakota</t>
  </si>
  <si>
    <t>Location</t>
  </si>
  <si>
    <t>Maximum Per Diem</t>
  </si>
  <si>
    <t>Marshall Islands</t>
  </si>
  <si>
    <t>KWAJALEIN ATOLL</t>
  </si>
  <si>
    <t>LIKIEP ATOLL</t>
  </si>
  <si>
    <t>MAJURO</t>
  </si>
  <si>
    <t>Guam</t>
  </si>
  <si>
    <t>American Samoa</t>
  </si>
  <si>
    <t>Midway Islands</t>
  </si>
  <si>
    <t>Northern Mariana Islands</t>
  </si>
  <si>
    <t>ROTA</t>
  </si>
  <si>
    <t>SAIPAN</t>
  </si>
  <si>
    <t>TINIAN</t>
  </si>
  <si>
    <t>Virgin Islands (US)</t>
  </si>
  <si>
    <t>ST. CROIX</t>
  </si>
  <si>
    <t>ST. JOHN</t>
  </si>
  <si>
    <t>ST. THOMAS</t>
  </si>
  <si>
    <t>Canada</t>
  </si>
  <si>
    <t>BANFF</t>
  </si>
  <si>
    <t>CALGARY</t>
  </si>
  <si>
    <t>DARTMOUTH</t>
  </si>
  <si>
    <t>EAST YORK</t>
  </si>
  <si>
    <t>EDMONTON</t>
  </si>
  <si>
    <t>ETOBICOKE</t>
  </si>
  <si>
    <t>FORT MCMURRAY, ALBERTA</t>
  </si>
  <si>
    <t>FREDERICTON</t>
  </si>
  <si>
    <t>GANDER, NEWFOUNDLAND</t>
  </si>
  <si>
    <t>HALIFAX</t>
  </si>
  <si>
    <t>MISSISSAUGA</t>
  </si>
  <si>
    <t>MONCTON</t>
  </si>
  <si>
    <t>MONTREAL</t>
  </si>
  <si>
    <t>NORTH YORK</t>
  </si>
  <si>
    <t>NORTHWEST TERRITORIES</t>
  </si>
  <si>
    <t>OTTAWA</t>
  </si>
  <si>
    <t>PRINCE EDWARD ISLAND</t>
  </si>
  <si>
    <t>QUEBEC</t>
  </si>
  <si>
    <t>REGINA, SASKATCHEWAN</t>
  </si>
  <si>
    <t>RICHMOND</t>
  </si>
  <si>
    <t>SASKATOON, SASKATCHEWAN</t>
  </si>
  <si>
    <t>SIDNEY</t>
  </si>
  <si>
    <t>ST. JOHN'S, NEWFOUNDLAND</t>
  </si>
  <si>
    <t>TORONTO</t>
  </si>
  <si>
    <t>VANCOUVER</t>
  </si>
  <si>
    <t>VICTORIA</t>
  </si>
  <si>
    <t>WINNIPEG</t>
  </si>
  <si>
    <t>YORK &amp; SCARBOROUGH</t>
  </si>
  <si>
    <t>Midway Island</t>
  </si>
  <si>
    <t>Puerto Rico</t>
  </si>
  <si>
    <t>AGUADILLA</t>
  </si>
  <si>
    <t>BAYAMON</t>
  </si>
  <si>
    <t>CAROLINA</t>
  </si>
  <si>
    <t>CEIBA</t>
  </si>
  <si>
    <t>FAJARDO [INCL ROOSEVELT RDS NAVSTAT]</t>
  </si>
  <si>
    <t>HUMACAO</t>
  </si>
  <si>
    <t>LUQUILLO</t>
  </si>
  <si>
    <t>MAYAGUEZ</t>
  </si>
  <si>
    <t>PONCE</t>
  </si>
  <si>
    <t>SABANA SECA [INCL ALL MILITARY]</t>
  </si>
  <si>
    <t>SAN JUAN &amp; NAV RES STA</t>
  </si>
  <si>
    <t>American_Samoa</t>
  </si>
  <si>
    <t>Marshall_Islands</t>
  </si>
  <si>
    <t>Midway_Island</t>
  </si>
  <si>
    <t>Puerto_Rico</t>
  </si>
  <si>
    <t>Northern_Mariana_Islands</t>
  </si>
  <si>
    <t>Virgin_Islands_US</t>
  </si>
  <si>
    <t>ADAK</t>
  </si>
  <si>
    <t>ANCHORAGE [INCL NAV RES]</t>
  </si>
  <si>
    <t>BARROW</t>
  </si>
  <si>
    <t>BETHEL</t>
  </si>
  <si>
    <t>BETTLES</t>
  </si>
  <si>
    <t>COLDFOOT</t>
  </si>
  <si>
    <t>COPPER CENTER</t>
  </si>
  <si>
    <t>CORDOVA</t>
  </si>
  <si>
    <t>CRAIG</t>
  </si>
  <si>
    <t>DELTA JUNCTION</t>
  </si>
  <si>
    <t>DENALI NATIONAL PARK</t>
  </si>
  <si>
    <t>DILLINGHAM</t>
  </si>
  <si>
    <t>DUTCH HARBOR-UNALASKA</t>
  </si>
  <si>
    <t>FAIRBANKS</t>
  </si>
  <si>
    <t>FOOTLOOSE</t>
  </si>
  <si>
    <t>GLENNALLEN</t>
  </si>
  <si>
    <t>HAINES</t>
  </si>
  <si>
    <t>HEALY</t>
  </si>
  <si>
    <t>HOMER</t>
  </si>
  <si>
    <t>JUNEAU</t>
  </si>
  <si>
    <t>KAKTOVIK</t>
  </si>
  <si>
    <t>KAVIK CAMP</t>
  </si>
  <si>
    <t>KENAI-SOLDOTNA</t>
  </si>
  <si>
    <t>KENNICOTT</t>
  </si>
  <si>
    <t>KETCHIKAN</t>
  </si>
  <si>
    <t>KING SALMON</t>
  </si>
  <si>
    <t>KLAWOCK</t>
  </si>
  <si>
    <t>KODIAK</t>
  </si>
  <si>
    <t>KOTZEBUE</t>
  </si>
  <si>
    <t>MCCARTHY</t>
  </si>
  <si>
    <t>MCGRATH</t>
  </si>
  <si>
    <t>MURPHY DOME</t>
  </si>
  <si>
    <t>NOME</t>
  </si>
  <si>
    <t>NUIQSUT</t>
  </si>
  <si>
    <t>PETERSBURG</t>
  </si>
  <si>
    <t>PORT ALSWORTH</t>
  </si>
  <si>
    <t>SELDOVIA</t>
  </si>
  <si>
    <t>SEWARD</t>
  </si>
  <si>
    <t>SITKA-MT. EDGECUMBE</t>
  </si>
  <si>
    <t>SKAGWAY</t>
  </si>
  <si>
    <t>SLANA</t>
  </si>
  <si>
    <t>SPRUCE CAPE</t>
  </si>
  <si>
    <t>ST. GEORGE</t>
  </si>
  <si>
    <t>TALKEETNA</t>
  </si>
  <si>
    <t>TANANA</t>
  </si>
  <si>
    <t>TOGIAK</t>
  </si>
  <si>
    <t>TOK</t>
  </si>
  <si>
    <t>UMIAT</t>
  </si>
  <si>
    <t>VALDEZ</t>
  </si>
  <si>
    <t>WASILLA</t>
  </si>
  <si>
    <t>WRANGELL</t>
  </si>
  <si>
    <t>YAKUTAT</t>
  </si>
  <si>
    <t>ISLE OF HAWAII: OTHER</t>
  </si>
  <si>
    <t>ISLE OF KAUAI</t>
  </si>
  <si>
    <t>ISLE OF MAUI</t>
  </si>
  <si>
    <t>ISLE OF OAHU</t>
  </si>
  <si>
    <t>LANAI</t>
  </si>
  <si>
    <t>LUALUALEI NAVAL MAGAZINE</t>
  </si>
  <si>
    <t>MOLOKAI</t>
  </si>
  <si>
    <t>ISLE OF HAWAII: HILO</t>
  </si>
  <si>
    <t>Other in Alaska</t>
  </si>
  <si>
    <t xml:space="preserve">Other in Hawaii </t>
  </si>
  <si>
    <t>Schedule for daily Meal Per Diem Rates</t>
  </si>
  <si>
    <t>Maximum Per Day</t>
  </si>
  <si>
    <t xml:space="preserve">Using 20/30/50 Percent </t>
  </si>
  <si>
    <t xml:space="preserve">Select the state and city of travel above to determine the maximum per diem for meals.  Refer to the chart below to determine reimbursement rate per meal. </t>
  </si>
  <si>
    <t xml:space="preserve">Departments may choose to reimburse at a lower per diem rate. </t>
  </si>
  <si>
    <t>Antioch / Brentwood / Concord</t>
  </si>
  <si>
    <t>Benicia / Dixon / Fairfield</t>
  </si>
  <si>
    <t>Brawley / Calexico / El Centro</t>
  </si>
  <si>
    <t>Mill Valley / San Rafael / Novato</t>
  </si>
  <si>
    <t>Putnam / Danielson / Storrs</t>
  </si>
  <si>
    <t>Boca Raton / Delray Beach / Jupiter</t>
  </si>
  <si>
    <t>Jacksonville / Jacksonville Beach / Mayport Naval Station</t>
  </si>
  <si>
    <t>Peachtree City / Jonesboro / Morrow</t>
  </si>
  <si>
    <t>Bolingbrook / Romeoville / Lemont</t>
  </si>
  <si>
    <t>Aberdeen / Bel Air / Belcamp</t>
  </si>
  <si>
    <t>Eagan / Burnsville / Mendota Heights</t>
  </si>
  <si>
    <t>St. Robert</t>
  </si>
  <si>
    <t>Incline Village / Reno / Sparks</t>
  </si>
  <si>
    <t>Lebanon / Lincoln / West Lebanon</t>
  </si>
  <si>
    <t>Springfield / Cranford / New Providence</t>
  </si>
  <si>
    <t>Floral Park / Garden City / Great Neck</t>
  </si>
  <si>
    <t>Riverhead / Ronkonkoma / Melville</t>
  </si>
  <si>
    <t>Tarrytown / White Plains / New Rochelle</t>
  </si>
  <si>
    <t>Anacortes / Coupeville / Oak Harbor</t>
  </si>
  <si>
    <t>LONDON, ONTARIO</t>
  </si>
  <si>
    <t>FT. BUCHANAN [INCL GSA SVC CTR, GUAYNABO]</t>
  </si>
  <si>
    <t>LUIS MUNOZ MARIN IAP AGS</t>
  </si>
  <si>
    <t>Centreville</t>
  </si>
  <si>
    <t>Las Cruces</t>
  </si>
  <si>
    <t>Syracuse / Oswego</t>
  </si>
  <si>
    <t xml:space="preserve">Malvern / Frazer / Berwyn </t>
  </si>
  <si>
    <t>Providence / Bristol</t>
  </si>
  <si>
    <t>MidlandTX</t>
  </si>
  <si>
    <t>Moab</t>
  </si>
  <si>
    <t>Prince William County</t>
  </si>
  <si>
    <t>Middlebury</t>
  </si>
  <si>
    <t>Elfin Cove</t>
  </si>
  <si>
    <t>GreenvilleTX</t>
  </si>
  <si>
    <t>Canada - Others</t>
  </si>
  <si>
    <t xml:space="preserve"> Supervisor Signature</t>
  </si>
  <si>
    <t>Dept. Head (Entertainment Only)</t>
  </si>
  <si>
    <t>Bakersfield / Ridgecrest</t>
  </si>
  <si>
    <t>Picayune</t>
  </si>
  <si>
    <t>Dickinson / Beulah</t>
  </si>
  <si>
    <t>Minot</t>
  </si>
  <si>
    <t>Williston</t>
  </si>
  <si>
    <t>Carlsbad</t>
  </si>
  <si>
    <t>Watertown</t>
  </si>
  <si>
    <t xml:space="preserve">FY2013 Domestic Per Diem Rates </t>
  </si>
  <si>
    <r>
      <rPr>
        <b/>
        <sz val="11"/>
        <rFont val="Arial"/>
        <family val="2"/>
      </rPr>
      <t>For Alaska, Hawaii, and US Territory Possessions: Calculate rate per meal at 20% for breakfast, 30% for lunch and 50% for dinner.</t>
    </r>
    <r>
      <rPr>
        <sz val="11"/>
        <rFont val="Arial"/>
        <family val="2"/>
      </rPr>
      <t xml:space="preserve"> </t>
    </r>
  </si>
  <si>
    <t>Travel From:    City</t>
  </si>
  <si>
    <t>Travel To:    City</t>
  </si>
  <si>
    <t xml:space="preserve">Grand Total </t>
  </si>
  <si>
    <t>Grand Total</t>
  </si>
  <si>
    <t>Private Auto Miles - Use a separate line for each day.</t>
  </si>
  <si>
    <r>
      <t>Miscellaneous Expenses:</t>
    </r>
    <r>
      <rPr>
        <sz val="10"/>
        <rFont val="Arial"/>
        <family val="2"/>
      </rPr>
      <t xml:space="preserve"> </t>
    </r>
  </si>
  <si>
    <t>Complete pages 2 through 6 before entering information in this section. Shaded areas will automatically populate.</t>
  </si>
  <si>
    <t>&lt;-- MIN_DATE</t>
  </si>
  <si>
    <t>EXPLANATION (Required)</t>
  </si>
  <si>
    <t>Mileage</t>
  </si>
  <si>
    <t>Column</t>
  </si>
  <si>
    <t>Sheet</t>
  </si>
  <si>
    <t>G</t>
  </si>
  <si>
    <t>Min</t>
  </si>
  <si>
    <t>Max</t>
  </si>
  <si>
    <t>Alert if &gt;</t>
  </si>
  <si>
    <t>Lodging</t>
  </si>
  <si>
    <t>Misc.Expenses</t>
  </si>
  <si>
    <t>Air&amp;RentalCar</t>
  </si>
  <si>
    <t>F</t>
  </si>
  <si>
    <t>H</t>
  </si>
  <si>
    <t>Explanation</t>
  </si>
  <si>
    <t>N/A</t>
  </si>
  <si>
    <t>Optional</t>
  </si>
  <si>
    <t>Required</t>
  </si>
  <si>
    <t>Modifying Yellow boxes above will not affect Macro logic</t>
  </si>
  <si>
    <t>In/Out State?</t>
  </si>
  <si>
    <t>IF(IN_OUT="IN",CAR_IN,IF(IN_OUT="OUT",CAR_OUT,CAR_ALL))</t>
  </si>
  <si>
    <t>Speed Type Count</t>
  </si>
  <si>
    <t>Account Code Count</t>
  </si>
  <si>
    <t>599999 Personal Day - No Reimbursement</t>
  </si>
  <si>
    <t>Business/Not Claiming Meals</t>
  </si>
</sst>
</file>

<file path=xl/styles.xml><?xml version="1.0" encoding="utf-8"?>
<styleSheet xmlns="http://schemas.openxmlformats.org/spreadsheetml/2006/main">
  <numFmts count="12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[$-409]h:mm\ AM/PM;@"/>
    <numFmt numFmtId="166" formatCode="&quot;$&quot;#,##0"/>
    <numFmt numFmtId="167" formatCode="0.000"/>
    <numFmt numFmtId="168" formatCode="0.0000"/>
    <numFmt numFmtId="169" formatCode="00000"/>
    <numFmt numFmtId="170" formatCode="&quot;$&quot;#,##0.00"/>
  </numFmts>
  <fonts count="5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b/>
      <sz val="12"/>
      <color indexed="10"/>
      <name val="Arial"/>
      <family val="2"/>
    </font>
    <font>
      <sz val="9"/>
      <name val="Arial"/>
      <family val="2"/>
    </font>
    <font>
      <sz val="10"/>
      <name val="Arial Unicode MS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sz val="11"/>
      <name val="Tahoma"/>
      <family val="2"/>
    </font>
    <font>
      <sz val="9"/>
      <name val="Arial Unicode MS"/>
      <family val="2"/>
    </font>
    <font>
      <sz val="9"/>
      <name val="Tahoma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rgb="FFFF0000"/>
      <name val="Arial"/>
      <family val="2"/>
    </font>
    <font>
      <b/>
      <sz val="11"/>
      <color theme="1"/>
      <name val="Arial"/>
      <family val="2"/>
    </font>
    <font>
      <b/>
      <sz val="9"/>
      <color rgb="FFFF0000"/>
      <name val="Arial"/>
      <family val="2"/>
    </font>
    <font>
      <u/>
      <sz val="11"/>
      <color theme="10"/>
      <name val="Tahoma"/>
      <family val="2"/>
    </font>
    <font>
      <sz val="9"/>
      <color theme="1"/>
      <name val="Tahoma"/>
      <family val="2"/>
    </font>
    <font>
      <sz val="12"/>
      <color rgb="FFFF0000"/>
      <name val="Arial"/>
      <family val="2"/>
    </font>
    <font>
      <b/>
      <sz val="9"/>
      <color indexed="81"/>
      <name val="Tahoma"/>
      <family val="2"/>
    </font>
    <font>
      <b/>
      <sz val="10"/>
      <color indexed="81"/>
      <name val="Tahoma"/>
      <family val="2"/>
    </font>
    <font>
      <sz val="8"/>
      <color rgb="FF000000"/>
      <name val="Tahoma"/>
      <family val="2"/>
    </font>
    <font>
      <b/>
      <sz val="14"/>
      <color rgb="FF0000FF"/>
      <name val="Arial"/>
      <family val="2"/>
    </font>
    <font>
      <b/>
      <sz val="14"/>
      <color rgb="FFFF000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b/>
      <sz val="11"/>
      <color rgb="FFFF0000"/>
      <name val="Arial"/>
      <family val="2"/>
    </font>
    <font>
      <b/>
      <sz val="10.5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sz val="9"/>
      <color indexed="81"/>
      <name val="Tahoma"/>
      <family val="2"/>
    </font>
    <font>
      <b/>
      <sz val="10.5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41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</borders>
  <cellStyleXfs count="5">
    <xf numFmtId="0" fontId="0" fillId="0" borderId="0"/>
    <xf numFmtId="44" fontId="24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8" fillId="0" borderId="0"/>
    <xf numFmtId="43" fontId="47" fillId="0" borderId="0" applyFont="0" applyFill="0" applyBorder="0" applyAlignment="0" applyProtection="0"/>
  </cellStyleXfs>
  <cellXfs count="484">
    <xf numFmtId="0" fontId="0" fillId="0" borderId="0" xfId="0"/>
    <xf numFmtId="0" fontId="0" fillId="0" borderId="0" xfId="0" applyAlignment="1" applyProtection="1">
      <alignment horizontal="left" vertical="center"/>
    </xf>
    <xf numFmtId="44" fontId="0" fillId="0" borderId="0" xfId="0" applyNumberFormat="1" applyAlignment="1" applyProtection="1">
      <alignment vertical="center"/>
    </xf>
    <xf numFmtId="44" fontId="7" fillId="0" borderId="0" xfId="0" applyNumberFormat="1" applyFont="1" applyBorder="1" applyAlignment="1" applyProtection="1">
      <alignment horizontal="right" vertical="center"/>
    </xf>
    <xf numFmtId="44" fontId="7" fillId="0" borderId="0" xfId="0" applyNumberFormat="1" applyFont="1" applyFill="1" applyBorder="1" applyAlignment="1" applyProtection="1">
      <alignment horizontal="right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4" fontId="0" fillId="0" borderId="0" xfId="0" applyNumberFormat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42" fontId="7" fillId="0" borderId="0" xfId="0" applyNumberFormat="1" applyFont="1" applyBorder="1" applyAlignment="1" applyProtection="1">
      <alignment horizontal="right" vertical="center"/>
    </xf>
    <xf numFmtId="0" fontId="0" fillId="2" borderId="1" xfId="0" applyFill="1" applyBorder="1" applyAlignment="1" applyProtection="1">
      <alignment vertical="center"/>
    </xf>
    <xf numFmtId="0" fontId="0" fillId="2" borderId="2" xfId="0" applyFill="1" applyBorder="1" applyAlignment="1" applyProtection="1">
      <alignment vertical="center"/>
    </xf>
    <xf numFmtId="0" fontId="0" fillId="0" borderId="0" xfId="0" applyBorder="1" applyAlignment="1" applyProtection="1">
      <alignment horizontal="left" vertical="center"/>
    </xf>
    <xf numFmtId="44" fontId="0" fillId="0" borderId="3" xfId="0" applyNumberFormat="1" applyBorder="1" applyAlignment="1" applyProtection="1">
      <alignment vertical="center"/>
    </xf>
    <xf numFmtId="44" fontId="0" fillId="0" borderId="4" xfId="0" applyNumberFormat="1" applyBorder="1" applyAlignment="1" applyProtection="1">
      <alignment vertical="center"/>
    </xf>
    <xf numFmtId="0" fontId="0" fillId="0" borderId="5" xfId="0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NumberFormat="1" applyFont="1" applyAlignment="1" applyProtection="1">
      <alignment vertical="center"/>
    </xf>
    <xf numFmtId="0" fontId="3" fillId="0" borderId="0" xfId="0" applyNumberFormat="1" applyFont="1" applyBorder="1" applyAlignment="1" applyProtection="1">
      <alignment horizontal="left" vertical="center"/>
    </xf>
    <xf numFmtId="0" fontId="3" fillId="0" borderId="0" xfId="0" applyNumberFormat="1" applyFont="1" applyBorder="1" applyAlignment="1" applyProtection="1">
      <alignment vertical="center"/>
    </xf>
    <xf numFmtId="0" fontId="3" fillId="0" borderId="0" xfId="0" applyNumberFormat="1" applyFont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3" fillId="0" borderId="0" xfId="0" applyNumberFormat="1" applyFont="1" applyAlignment="1" applyProtection="1">
      <alignment horizontal="left" vertical="center" wrapText="1"/>
    </xf>
    <xf numFmtId="0" fontId="3" fillId="3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0" fillId="0" borderId="0" xfId="0" applyBorder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0" fillId="2" borderId="6" xfId="0" applyFill="1" applyBorder="1" applyAlignment="1" applyProtection="1">
      <alignment vertical="center"/>
    </xf>
    <xf numFmtId="0" fontId="0" fillId="2" borderId="7" xfId="0" applyFill="1" applyBorder="1" applyAlignment="1" applyProtection="1">
      <alignment vertical="center"/>
    </xf>
    <xf numFmtId="0" fontId="0" fillId="2" borderId="8" xfId="0" applyFill="1" applyBorder="1" applyAlignment="1" applyProtection="1">
      <alignment vertical="center"/>
    </xf>
    <xf numFmtId="0" fontId="8" fillId="2" borderId="8" xfId="0" applyFont="1" applyFill="1" applyBorder="1" applyAlignment="1" applyProtection="1">
      <alignment vertical="center"/>
    </xf>
    <xf numFmtId="0" fontId="0" fillId="2" borderId="9" xfId="0" applyFill="1" applyBorder="1" applyAlignment="1" applyProtection="1">
      <alignment vertical="center"/>
    </xf>
    <xf numFmtId="43" fontId="0" fillId="0" borderId="0" xfId="0" applyNumberFormat="1" applyAlignment="1" applyProtection="1">
      <alignment vertical="center"/>
    </xf>
    <xf numFmtId="0" fontId="8" fillId="2" borderId="9" xfId="0" applyFont="1" applyFill="1" applyBorder="1" applyAlignment="1" applyProtection="1">
      <alignment vertical="center"/>
    </xf>
    <xf numFmtId="0" fontId="0" fillId="2" borderId="10" xfId="0" applyFill="1" applyBorder="1" applyAlignment="1" applyProtection="1">
      <alignment vertical="center"/>
    </xf>
    <xf numFmtId="0" fontId="0" fillId="2" borderId="10" xfId="0" applyFill="1" applyBorder="1" applyAlignment="1" applyProtection="1">
      <alignment horizontal="left"/>
    </xf>
    <xf numFmtId="0" fontId="7" fillId="0" borderId="0" xfId="0" applyFont="1" applyAlignment="1" applyProtection="1">
      <alignment horizontal="right" vertical="center"/>
    </xf>
    <xf numFmtId="0" fontId="0" fillId="0" borderId="0" xfId="0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164" fontId="0" fillId="0" borderId="0" xfId="0" applyNumberFormat="1" applyAlignment="1" applyProtection="1">
      <alignment horizontal="center" vertical="center"/>
    </xf>
    <xf numFmtId="42" fontId="0" fillId="0" borderId="0" xfId="0" applyNumberFormat="1" applyAlignment="1" applyProtection="1">
      <alignment vertical="center"/>
    </xf>
    <xf numFmtId="0" fontId="0" fillId="0" borderId="0" xfId="0" applyAlignment="1" applyProtection="1">
      <alignment horizontal="left"/>
    </xf>
    <xf numFmtId="42" fontId="0" fillId="0" borderId="0" xfId="0" applyNumberFormat="1" applyBorder="1" applyAlignment="1" applyProtection="1">
      <alignment vertical="center"/>
    </xf>
    <xf numFmtId="0" fontId="11" fillId="0" borderId="0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vertical="center"/>
    </xf>
    <xf numFmtId="42" fontId="7" fillId="0" borderId="0" xfId="0" applyNumberFormat="1" applyFont="1" applyBorder="1" applyAlignment="1" applyProtection="1">
      <alignment vertical="center"/>
    </xf>
    <xf numFmtId="166" fontId="0" fillId="0" borderId="0" xfId="0" applyNumberFormat="1" applyAlignment="1" applyProtection="1">
      <alignment horizontal="center" vertical="center"/>
    </xf>
    <xf numFmtId="166" fontId="0" fillId="0" borderId="0" xfId="0" applyNumberFormat="1" applyBorder="1" applyAlignment="1" applyProtection="1">
      <alignment horizontal="center" vertical="center"/>
    </xf>
    <xf numFmtId="164" fontId="0" fillId="0" borderId="0" xfId="0" applyNumberFormat="1" applyBorder="1" applyAlignment="1" applyProtection="1">
      <alignment horizontal="center" vertical="center"/>
    </xf>
    <xf numFmtId="44" fontId="0" fillId="0" borderId="0" xfId="0" applyNumberFormat="1" applyBorder="1" applyAlignment="1" applyProtection="1">
      <alignment vertical="center"/>
    </xf>
    <xf numFmtId="0" fontId="7" fillId="0" borderId="0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vertical="center"/>
    </xf>
    <xf numFmtId="164" fontId="0" fillId="2" borderId="6" xfId="0" applyNumberFormat="1" applyFill="1" applyBorder="1" applyAlignment="1" applyProtection="1">
      <alignment horizontal="center" vertical="center"/>
    </xf>
    <xf numFmtId="0" fontId="0" fillId="2" borderId="0" xfId="0" applyFill="1" applyAlignment="1" applyProtection="1">
      <alignment vertical="center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vertical="center"/>
    </xf>
    <xf numFmtId="0" fontId="7" fillId="2" borderId="1" xfId="0" applyFont="1" applyFill="1" applyBorder="1" applyAlignment="1" applyProtection="1">
      <alignment vertical="center"/>
    </xf>
    <xf numFmtId="0" fontId="7" fillId="2" borderId="1" xfId="0" applyFont="1" applyFill="1" applyBorder="1" applyAlignment="1" applyProtection="1">
      <alignment horizontal="center" vertical="center"/>
    </xf>
    <xf numFmtId="0" fontId="5" fillId="0" borderId="0" xfId="0" applyNumberFormat="1" applyFont="1" applyAlignment="1" applyProtection="1">
      <alignment horizontal="right" vertical="center"/>
    </xf>
    <xf numFmtId="0" fontId="3" fillId="0" borderId="0" xfId="0" applyNumberFormat="1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44" fontId="0" fillId="0" borderId="0" xfId="0" applyNumberFormat="1" applyAlignment="1" applyProtection="1">
      <alignment horizontal="right" vertical="center"/>
    </xf>
    <xf numFmtId="49" fontId="3" fillId="0" borderId="11" xfId="0" applyNumberFormat="1" applyFont="1" applyBorder="1" applyAlignment="1" applyProtection="1">
      <alignment horizontal="left" vertical="center"/>
    </xf>
    <xf numFmtId="44" fontId="7" fillId="0" borderId="12" xfId="0" applyNumberFormat="1" applyFont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/>
    </xf>
    <xf numFmtId="0" fontId="3" fillId="3" borderId="11" xfId="0" applyFont="1" applyFill="1" applyBorder="1" applyAlignment="1" applyProtection="1">
      <alignment vertical="center"/>
    </xf>
    <xf numFmtId="44" fontId="3" fillId="0" borderId="0" xfId="0" applyNumberFormat="1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vertical="center" wrapText="1"/>
    </xf>
    <xf numFmtId="0" fontId="3" fillId="0" borderId="0" xfId="0" applyNumberFormat="1" applyFont="1" applyAlignment="1" applyProtection="1">
      <alignment horizontal="right" vertical="center"/>
    </xf>
    <xf numFmtId="0" fontId="3" fillId="0" borderId="0" xfId="0" applyNumberFormat="1" applyFont="1" applyBorder="1" applyAlignment="1" applyProtection="1">
      <alignment vertical="top"/>
    </xf>
    <xf numFmtId="0" fontId="3" fillId="0" borderId="1" xfId="0" applyFont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44" fontId="3" fillId="3" borderId="0" xfId="0" applyNumberFormat="1" applyFont="1" applyFill="1" applyBorder="1" applyAlignment="1" applyProtection="1">
      <alignment vertical="center"/>
    </xf>
    <xf numFmtId="44" fontId="3" fillId="3" borderId="0" xfId="0" applyNumberFormat="1" applyFont="1" applyFill="1" applyBorder="1" applyAlignment="1" applyProtection="1">
      <alignment horizontal="right" vertical="center"/>
    </xf>
    <xf numFmtId="0" fontId="1" fillId="0" borderId="11" xfId="0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vertical="center"/>
    </xf>
    <xf numFmtId="44" fontId="3" fillId="3" borderId="11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49" fontId="3" fillId="0" borderId="0" xfId="0" applyNumberFormat="1" applyFont="1" applyBorder="1" applyAlignment="1" applyProtection="1">
      <alignment vertical="center"/>
    </xf>
    <xf numFmtId="0" fontId="3" fillId="0" borderId="11" xfId="0" applyNumberFormat="1" applyFont="1" applyBorder="1" applyAlignment="1" applyProtection="1">
      <alignment horizontal="left" vertical="center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44" fontId="3" fillId="0" borderId="12" xfId="0" applyNumberFormat="1" applyFont="1" applyBorder="1" applyAlignment="1" applyProtection="1">
      <alignment vertical="center"/>
    </xf>
    <xf numFmtId="0" fontId="3" fillId="0" borderId="0" xfId="0" applyNumberFormat="1" applyFont="1" applyBorder="1" applyAlignment="1" applyProtection="1">
      <alignment horizontal="center" vertical="top"/>
    </xf>
    <xf numFmtId="0" fontId="3" fillId="0" borderId="7" xfId="0" applyFont="1" applyBorder="1" applyAlignment="1" applyProtection="1">
      <alignment vertical="center"/>
    </xf>
    <xf numFmtId="0" fontId="3" fillId="3" borderId="7" xfId="0" applyFont="1" applyFill="1" applyBorder="1" applyAlignment="1" applyProtection="1">
      <alignment vertical="center"/>
    </xf>
    <xf numFmtId="0" fontId="16" fillId="0" borderId="20" xfId="0" applyFont="1" applyBorder="1" applyAlignment="1" applyProtection="1">
      <alignment vertical="center" textRotation="90" wrapText="1"/>
    </xf>
    <xf numFmtId="0" fontId="2" fillId="0" borderId="0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166" fontId="1" fillId="0" borderId="5" xfId="0" applyNumberFormat="1" applyFont="1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8" xfId="0" applyBorder="1" applyAlignment="1" applyProtection="1">
      <alignment horizontal="left" vertical="center" indent="1"/>
    </xf>
    <xf numFmtId="0" fontId="0" fillId="2" borderId="1" xfId="0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0" fillId="0" borderId="0" xfId="0" applyAlignment="1" applyProtection="1"/>
    <xf numFmtId="0" fontId="7" fillId="0" borderId="0" xfId="0" applyFont="1" applyBorder="1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11" xfId="0" applyFont="1" applyFill="1" applyBorder="1" applyAlignment="1" applyProtection="1">
      <alignment vertical="center" wrapText="1"/>
    </xf>
    <xf numFmtId="0" fontId="3" fillId="0" borderId="17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168" fontId="0" fillId="0" borderId="0" xfId="0" applyNumberFormat="1" applyAlignment="1" applyProtection="1">
      <alignment vertical="center"/>
    </xf>
    <xf numFmtId="44" fontId="3" fillId="0" borderId="0" xfId="0" applyNumberFormat="1" applyFont="1" applyAlignment="1" applyProtection="1">
      <alignment vertical="center"/>
    </xf>
    <xf numFmtId="0" fontId="15" fillId="0" borderId="1" xfId="0" applyFont="1" applyBorder="1" applyAlignment="1" applyProtection="1">
      <alignment horizontal="right" vertical="center"/>
    </xf>
    <xf numFmtId="0" fontId="15" fillId="0" borderId="11" xfId="0" applyFont="1" applyBorder="1" applyAlignment="1" applyProtection="1">
      <alignment horizontal="right" vertical="center"/>
    </xf>
    <xf numFmtId="0" fontId="16" fillId="0" borderId="20" xfId="0" applyFont="1" applyBorder="1" applyAlignment="1" applyProtection="1">
      <alignment horizontal="center" vertical="center" textRotation="90" wrapText="1"/>
    </xf>
    <xf numFmtId="44" fontId="0" fillId="0" borderId="0" xfId="0" applyNumberFormat="1" applyBorder="1" applyAlignment="1" applyProtection="1">
      <alignment horizontal="right" vertical="center"/>
    </xf>
    <xf numFmtId="44" fontId="11" fillId="0" borderId="0" xfId="0" applyNumberFormat="1" applyFont="1" applyBorder="1" applyAlignment="1" applyProtection="1">
      <alignment horizontal="right" vertical="center"/>
    </xf>
    <xf numFmtId="0" fontId="7" fillId="0" borderId="0" xfId="0" applyFont="1" applyAlignment="1" applyProtection="1">
      <alignment horizontal="left"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center"/>
    </xf>
    <xf numFmtId="44" fontId="0" fillId="0" borderId="12" xfId="0" applyNumberFormat="1" applyBorder="1" applyAlignment="1" applyProtection="1">
      <alignment horizontal="right" vertical="center"/>
    </xf>
    <xf numFmtId="44" fontId="7" fillId="0" borderId="22" xfId="0" applyNumberFormat="1" applyFont="1" applyBorder="1" applyAlignment="1" applyProtection="1">
      <alignment horizontal="right" vertical="center"/>
    </xf>
    <xf numFmtId="44" fontId="7" fillId="0" borderId="23" xfId="0" applyNumberFormat="1" applyFont="1" applyBorder="1" applyAlignment="1" applyProtection="1">
      <alignment horizontal="right" vertical="center"/>
    </xf>
    <xf numFmtId="4" fontId="0" fillId="0" borderId="0" xfId="0" applyNumberFormat="1" applyBorder="1" applyAlignment="1" applyProtection="1">
      <alignment horizontal="center" vertical="center"/>
    </xf>
    <xf numFmtId="4" fontId="0" fillId="0" borderId="0" xfId="0" applyNumberFormat="1" applyAlignment="1" applyProtection="1">
      <alignment vertical="center"/>
    </xf>
    <xf numFmtId="0" fontId="0" fillId="7" borderId="8" xfId="0" applyFill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166" fontId="8" fillId="0" borderId="5" xfId="0" applyNumberFormat="1" applyFont="1" applyBorder="1" applyAlignment="1" applyProtection="1">
      <alignment horizontal="center" vertical="center"/>
    </xf>
    <xf numFmtId="0" fontId="0" fillId="7" borderId="9" xfId="0" applyFill="1" applyBorder="1" applyAlignment="1" applyProtection="1">
      <alignment vertical="center"/>
    </xf>
    <xf numFmtId="0" fontId="0" fillId="7" borderId="10" xfId="0" applyFill="1" applyBorder="1" applyAlignment="1" applyProtection="1">
      <alignment vertical="center"/>
    </xf>
    <xf numFmtId="0" fontId="18" fillId="0" borderId="0" xfId="0" applyFont="1" applyAlignment="1">
      <alignment horizontal="center" vertical="top" wrapText="1"/>
    </xf>
    <xf numFmtId="0" fontId="0" fillId="0" borderId="0" xfId="0" applyBorder="1"/>
    <xf numFmtId="0" fontId="20" fillId="0" borderId="0" xfId="0" applyFont="1" applyFill="1" applyBorder="1" applyAlignment="1"/>
    <xf numFmtId="0" fontId="20" fillId="0" borderId="0" xfId="0" applyFont="1" applyFill="1" applyBorder="1" applyAlignment="1">
      <alignment horizontal="left" wrapText="1"/>
    </xf>
    <xf numFmtId="0" fontId="20" fillId="5" borderId="0" xfId="0" applyFont="1" applyFill="1" applyBorder="1" applyAlignment="1">
      <alignment horizontal="left" wrapText="1"/>
    </xf>
    <xf numFmtId="0" fontId="20" fillId="5" borderId="0" xfId="0" applyFont="1" applyFill="1" applyBorder="1" applyAlignment="1"/>
    <xf numFmtId="0" fontId="0" fillId="0" borderId="0" xfId="0" applyFill="1" applyBorder="1" applyAlignment="1"/>
    <xf numFmtId="0" fontId="8" fillId="0" borderId="0" xfId="0" applyFont="1" applyFill="1" applyBorder="1" applyAlignment="1">
      <alignment horizontal="left" wrapText="1"/>
    </xf>
    <xf numFmtId="166" fontId="8" fillId="0" borderId="5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/>
    </xf>
    <xf numFmtId="0" fontId="23" fillId="0" borderId="0" xfId="0" applyFont="1" applyFill="1" applyBorder="1" applyAlignment="1"/>
    <xf numFmtId="0" fontId="14" fillId="0" borderId="0" xfId="0" applyFont="1" applyAlignment="1" applyProtection="1">
      <alignment vertical="center"/>
    </xf>
    <xf numFmtId="0" fontId="14" fillId="0" borderId="0" xfId="0" applyFont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vertical="center"/>
    </xf>
    <xf numFmtId="0" fontId="23" fillId="0" borderId="0" xfId="0" applyFont="1" applyFill="1" applyBorder="1" applyAlignment="1">
      <alignment horizontal="center" wrapText="1"/>
    </xf>
    <xf numFmtId="0" fontId="23" fillId="0" borderId="0" xfId="0" applyFont="1" applyFill="1" applyBorder="1" applyAlignment="1">
      <alignment horizontal="left" wrapText="1"/>
    </xf>
    <xf numFmtId="0" fontId="0" fillId="0" borderId="5" xfId="0" applyBorder="1" applyProtection="1">
      <protection locked="0"/>
    </xf>
    <xf numFmtId="0" fontId="30" fillId="0" borderId="0" xfId="3" applyFont="1" applyFill="1" applyBorder="1" applyAlignment="1">
      <alignment horizontal="center" wrapText="1"/>
    </xf>
    <xf numFmtId="0" fontId="31" fillId="0" borderId="0" xfId="3" applyFont="1" applyFill="1" applyBorder="1" applyAlignment="1">
      <alignment horizontal="center" wrapText="1"/>
    </xf>
    <xf numFmtId="0" fontId="31" fillId="0" borderId="0" xfId="3" applyFont="1" applyFill="1" applyBorder="1" applyAlignment="1">
      <alignment horizontal="center"/>
    </xf>
    <xf numFmtId="0" fontId="32" fillId="0" borderId="0" xfId="3" applyFont="1" applyFill="1" applyBorder="1" applyAlignment="1">
      <alignment horizontal="center" wrapText="1"/>
    </xf>
    <xf numFmtId="0" fontId="31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 wrapText="1"/>
    </xf>
    <xf numFmtId="0" fontId="31" fillId="0" borderId="0" xfId="3" applyFont="1" applyFill="1" applyBorder="1" applyAlignment="1">
      <alignment horizontal="left"/>
    </xf>
    <xf numFmtId="0" fontId="31" fillId="0" borderId="0" xfId="3" applyFont="1" applyFill="1" applyBorder="1" applyAlignment="1"/>
    <xf numFmtId="0" fontId="6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0" fillId="0" borderId="0" xfId="3" applyFont="1" applyFill="1" applyBorder="1" applyAlignment="1">
      <alignment horizontal="left"/>
    </xf>
    <xf numFmtId="0" fontId="32" fillId="0" borderId="0" xfId="3" applyFont="1" applyFill="1" applyBorder="1" applyAlignment="1">
      <alignment horizontal="left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wrapText="1"/>
    </xf>
    <xf numFmtId="0" fontId="10" fillId="0" borderId="0" xfId="0" applyFont="1" applyBorder="1" applyAlignment="1" applyProtection="1">
      <alignment horizontal="center" vertical="center"/>
    </xf>
    <xf numFmtId="166" fontId="0" fillId="0" borderId="5" xfId="0" applyNumberForma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166" fontId="3" fillId="0" borderId="0" xfId="0" applyNumberFormat="1" applyFont="1" applyBorder="1" applyAlignment="1" applyProtection="1">
      <alignment horizontal="center" vertical="center"/>
    </xf>
    <xf numFmtId="0" fontId="34" fillId="0" borderId="0" xfId="0" applyFont="1" applyBorder="1" applyAlignment="1" applyProtection="1">
      <alignment horizontal="left" vertical="center"/>
    </xf>
    <xf numFmtId="6" fontId="35" fillId="8" borderId="32" xfId="0" applyNumberFormat="1" applyFont="1" applyFill="1" applyBorder="1" applyAlignment="1" applyProtection="1">
      <alignment horizontal="center" vertical="center"/>
    </xf>
    <xf numFmtId="166" fontId="0" fillId="0" borderId="33" xfId="0" applyNumberForma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5" fontId="6" fillId="0" borderId="0" xfId="1" applyNumberFormat="1" applyFont="1" applyAlignment="1" applyProtection="1">
      <alignment vertical="center"/>
    </xf>
    <xf numFmtId="5" fontId="0" fillId="0" borderId="0" xfId="1" applyNumberFormat="1" applyFont="1" applyAlignment="1" applyProtection="1">
      <alignment vertical="center"/>
    </xf>
    <xf numFmtId="5" fontId="31" fillId="0" borderId="0" xfId="1" applyNumberFormat="1" applyFont="1" applyFill="1" applyBorder="1" applyAlignment="1">
      <alignment horizontal="center" wrapText="1"/>
    </xf>
    <xf numFmtId="5" fontId="31" fillId="0" borderId="0" xfId="1" applyNumberFormat="1" applyFont="1" applyFill="1" applyBorder="1" applyAlignment="1">
      <alignment horizontal="center"/>
    </xf>
    <xf numFmtId="5" fontId="32" fillId="0" borderId="0" xfId="1" applyNumberFormat="1" applyFont="1" applyFill="1" applyBorder="1" applyAlignment="1">
      <alignment horizontal="center" wrapText="1"/>
    </xf>
    <xf numFmtId="5" fontId="33" fillId="0" borderId="0" xfId="1" applyNumberFormat="1" applyFont="1" applyFill="1" applyBorder="1" applyAlignment="1">
      <alignment horizontal="center" wrapText="1"/>
    </xf>
    <xf numFmtId="5" fontId="1" fillId="0" borderId="0" xfId="1" applyNumberFormat="1" applyFont="1" applyFill="1" applyBorder="1" applyAlignment="1">
      <alignment horizontal="center" wrapText="1"/>
    </xf>
    <xf numFmtId="5" fontId="3" fillId="0" borderId="0" xfId="1" applyNumberFormat="1" applyFont="1" applyAlignment="1" applyProtection="1">
      <alignment vertical="center"/>
    </xf>
    <xf numFmtId="5" fontId="1" fillId="0" borderId="0" xfId="1" applyNumberFormat="1" applyFont="1" applyAlignment="1" applyProtection="1">
      <alignment vertical="center"/>
    </xf>
    <xf numFmtId="0" fontId="12" fillId="0" borderId="0" xfId="0" applyFont="1" applyBorder="1" applyAlignment="1" applyProtection="1">
      <alignment vertical="center" wrapText="1"/>
    </xf>
    <xf numFmtId="0" fontId="25" fillId="0" borderId="0" xfId="0" applyFont="1" applyFill="1" applyBorder="1" applyAlignment="1">
      <alignment horizontal="center" wrapText="1"/>
    </xf>
    <xf numFmtId="0" fontId="31" fillId="0" borderId="0" xfId="0" applyFont="1" applyFill="1" applyBorder="1" applyAlignment="1">
      <alignment horizontal="center" wrapText="1"/>
    </xf>
    <xf numFmtId="4" fontId="3" fillId="0" borderId="0" xfId="0" applyNumberFormat="1" applyFont="1" applyBorder="1" applyAlignment="1" applyProtection="1">
      <alignment horizontal="center" vertical="center"/>
    </xf>
    <xf numFmtId="4" fontId="3" fillId="0" borderId="0" xfId="0" applyNumberFormat="1" applyFont="1" applyBorder="1" applyAlignment="1" applyProtection="1">
      <alignment vertical="center"/>
    </xf>
    <xf numFmtId="170" fontId="25" fillId="0" borderId="0" xfId="0" applyNumberFormat="1" applyFont="1" applyFill="1" applyBorder="1" applyAlignment="1">
      <alignment horizontal="center" wrapText="1"/>
    </xf>
    <xf numFmtId="170" fontId="31" fillId="0" borderId="0" xfId="3" applyNumberFormat="1" applyFont="1" applyFill="1" applyBorder="1" applyAlignment="1">
      <alignment horizontal="center" wrapText="1"/>
    </xf>
    <xf numFmtId="170" fontId="31" fillId="0" borderId="0" xfId="3" applyNumberFormat="1" applyFont="1" applyFill="1" applyBorder="1" applyAlignment="1">
      <alignment horizontal="center"/>
    </xf>
    <xf numFmtId="170" fontId="31" fillId="0" borderId="0" xfId="0" applyNumberFormat="1" applyFont="1" applyFill="1" applyBorder="1" applyAlignment="1">
      <alignment horizontal="center"/>
    </xf>
    <xf numFmtId="170" fontId="31" fillId="0" borderId="0" xfId="0" applyNumberFormat="1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>
      <alignment horizontal="left"/>
    </xf>
    <xf numFmtId="0" fontId="20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horizontal="left" vertical="center" wrapText="1"/>
    </xf>
    <xf numFmtId="0" fontId="12" fillId="0" borderId="0" xfId="0" applyFont="1" applyProtection="1">
      <protection locked="0"/>
    </xf>
    <xf numFmtId="0" fontId="12" fillId="0" borderId="0" xfId="0" applyFont="1" applyBorder="1" applyProtection="1">
      <protection locked="0"/>
    </xf>
    <xf numFmtId="0" fontId="26" fillId="0" borderId="0" xfId="0" applyFont="1" applyAlignment="1" applyProtection="1">
      <alignment vertical="top" wrapText="1"/>
      <protection locked="0"/>
    </xf>
    <xf numFmtId="0" fontId="19" fillId="0" borderId="0" xfId="0" applyFont="1" applyFill="1" applyBorder="1" applyProtection="1">
      <protection locked="0"/>
    </xf>
    <xf numFmtId="0" fontId="19" fillId="0" borderId="0" xfId="0" applyFont="1" applyFill="1" applyBorder="1" applyAlignment="1" applyProtection="1">
      <alignment horizontal="left"/>
      <protection locked="0"/>
    </xf>
    <xf numFmtId="0" fontId="19" fillId="0" borderId="0" xfId="0" applyFont="1" applyFill="1" applyBorder="1" applyAlignment="1" applyProtection="1">
      <protection locked="0"/>
    </xf>
    <xf numFmtId="0" fontId="30" fillId="0" borderId="0" xfId="3" applyFont="1" applyFill="1" applyBorder="1" applyAlignment="1" applyProtection="1">
      <alignment wrapText="1"/>
      <protection locked="0"/>
    </xf>
    <xf numFmtId="0" fontId="30" fillId="0" borderId="0" xfId="3" applyFont="1" applyFill="1" applyBorder="1" applyAlignment="1" applyProtection="1">
      <alignment horizontal="center" wrapText="1"/>
      <protection locked="0"/>
    </xf>
    <xf numFmtId="0" fontId="31" fillId="0" borderId="0" xfId="3" applyFont="1" applyFill="1" applyBorder="1" applyAlignment="1" applyProtection="1">
      <alignment wrapText="1"/>
      <protection locked="0"/>
    </xf>
    <xf numFmtId="0" fontId="31" fillId="0" borderId="0" xfId="3" applyFont="1" applyFill="1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36" fillId="0" borderId="0" xfId="0" applyFont="1" applyBorder="1" applyAlignment="1" applyProtection="1">
      <alignment horizontal="left" vertical="center"/>
      <protection locked="0"/>
    </xf>
    <xf numFmtId="0" fontId="13" fillId="0" borderId="0" xfId="0" applyFont="1" applyProtection="1">
      <protection locked="0"/>
    </xf>
    <xf numFmtId="0" fontId="21" fillId="0" borderId="0" xfId="0" applyFont="1" applyFill="1" applyBorder="1" applyAlignment="1" applyProtection="1">
      <alignment horizontal="center" wrapText="1"/>
      <protection locked="0"/>
    </xf>
    <xf numFmtId="0" fontId="21" fillId="0" borderId="0" xfId="0" applyFont="1" applyFill="1" applyBorder="1" applyAlignment="1" applyProtection="1">
      <alignment horizontal="left" wrapText="1"/>
      <protection locked="0"/>
    </xf>
    <xf numFmtId="166" fontId="21" fillId="0" borderId="0" xfId="0" applyNumberFormat="1" applyFont="1" applyFill="1" applyBorder="1" applyAlignment="1" applyProtection="1">
      <alignment horizontal="center" wrapText="1"/>
      <protection locked="0"/>
    </xf>
    <xf numFmtId="0" fontId="31" fillId="0" borderId="0" xfId="3" applyFont="1" applyFill="1" applyBorder="1" applyAlignment="1" applyProtection="1">
      <protection locked="0"/>
    </xf>
    <xf numFmtId="0" fontId="31" fillId="0" borderId="0" xfId="3" applyFont="1" applyFill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vertical="center" wrapText="1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26" fillId="0" borderId="0" xfId="0" applyFont="1" applyAlignment="1" applyProtection="1">
      <alignment horizontal="center" vertical="top" wrapText="1"/>
      <protection locked="0"/>
    </xf>
    <xf numFmtId="0" fontId="22" fillId="0" borderId="0" xfId="0" applyFont="1" applyFill="1" applyBorder="1" applyAlignment="1" applyProtection="1">
      <alignment horizontal="left" wrapText="1"/>
      <protection locked="0"/>
    </xf>
    <xf numFmtId="166" fontId="20" fillId="0" borderId="0" xfId="0" applyNumberFormat="1" applyFont="1" applyFill="1" applyBorder="1" applyAlignment="1" applyProtection="1">
      <alignment horizontal="right" wrapText="1"/>
      <protection locked="0"/>
    </xf>
    <xf numFmtId="0" fontId="37" fillId="0" borderId="0" xfId="2" applyFont="1" applyFill="1" applyBorder="1" applyAlignment="1" applyProtection="1">
      <alignment horizontal="center" wrapText="1"/>
      <protection locked="0"/>
    </xf>
    <xf numFmtId="0" fontId="20" fillId="0" borderId="0" xfId="0" applyFont="1" applyFill="1" applyBorder="1" applyAlignment="1" applyProtection="1">
      <alignment horizontal="left" vertical="center" wrapText="1"/>
      <protection locked="0"/>
    </xf>
    <xf numFmtId="166" fontId="20" fillId="0" borderId="0" xfId="0" applyNumberFormat="1" applyFont="1" applyFill="1" applyBorder="1" applyAlignment="1" applyProtection="1">
      <protection locked="0"/>
    </xf>
    <xf numFmtId="166" fontId="12" fillId="0" borderId="0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protection locked="0"/>
    </xf>
    <xf numFmtId="0" fontId="20" fillId="0" borderId="0" xfId="0" applyFont="1" applyFill="1" applyBorder="1" applyAlignment="1" applyProtection="1">
      <alignment horizontal="left" wrapText="1"/>
      <protection locked="0"/>
    </xf>
    <xf numFmtId="0" fontId="12" fillId="0" borderId="0" xfId="0" applyFont="1" applyBorder="1" applyAlignment="1" applyProtection="1">
      <alignment horizontal="right" vertical="center"/>
      <protection locked="0"/>
    </xf>
    <xf numFmtId="170" fontId="27" fillId="0" borderId="0" xfId="0" applyNumberFormat="1" applyFont="1" applyFill="1" applyBorder="1" applyAlignment="1" applyProtection="1">
      <alignment horizontal="center" wrapText="1"/>
      <protection locked="0"/>
    </xf>
    <xf numFmtId="4" fontId="12" fillId="0" borderId="0" xfId="0" applyNumberFormat="1" applyFont="1" applyBorder="1" applyAlignment="1" applyProtection="1">
      <alignment horizontal="center" vertical="center"/>
      <protection locked="0"/>
    </xf>
    <xf numFmtId="4" fontId="12" fillId="0" borderId="0" xfId="0" applyNumberFormat="1" applyFont="1" applyBorder="1" applyAlignment="1" applyProtection="1">
      <alignment vertical="center"/>
      <protection locked="0"/>
    </xf>
    <xf numFmtId="0" fontId="31" fillId="0" borderId="0" xfId="3" applyFont="1" applyFill="1" applyBorder="1" applyAlignment="1" applyProtection="1">
      <alignment horizontal="center"/>
      <protection locked="0"/>
    </xf>
    <xf numFmtId="0" fontId="33" fillId="0" borderId="0" xfId="0" applyFont="1" applyFill="1" applyBorder="1" applyAlignment="1" applyProtection="1">
      <alignment wrapText="1"/>
      <protection locked="0"/>
    </xf>
    <xf numFmtId="170" fontId="38" fillId="0" borderId="0" xfId="3" applyNumberFormat="1" applyFont="1" applyFill="1" applyBorder="1" applyAlignment="1" applyProtection="1">
      <alignment horizontal="center" wrapText="1"/>
      <protection locked="0"/>
    </xf>
    <xf numFmtId="170" fontId="38" fillId="0" borderId="0" xfId="3" applyNumberFormat="1" applyFont="1" applyFill="1" applyBorder="1" applyAlignment="1" applyProtection="1">
      <alignment horizontal="center"/>
      <protection locked="0"/>
    </xf>
    <xf numFmtId="166" fontId="20" fillId="0" borderId="0" xfId="0" applyNumberFormat="1" applyFont="1" applyFill="1" applyBorder="1" applyAlignment="1" applyProtection="1">
      <alignment wrapText="1"/>
      <protection locked="0"/>
    </xf>
    <xf numFmtId="170" fontId="38" fillId="0" borderId="0" xfId="0" applyNumberFormat="1" applyFont="1" applyFill="1" applyBorder="1" applyAlignment="1" applyProtection="1">
      <alignment horizontal="center"/>
      <protection locked="0"/>
    </xf>
    <xf numFmtId="0" fontId="32" fillId="0" borderId="0" xfId="3" applyFont="1" applyFill="1" applyBorder="1" applyAlignment="1" applyProtection="1">
      <alignment wrapText="1"/>
      <protection locked="0"/>
    </xf>
    <xf numFmtId="0" fontId="32" fillId="0" borderId="0" xfId="3" applyFont="1" applyFill="1" applyBorder="1" applyAlignment="1" applyProtection="1">
      <alignment horizontal="center" wrapText="1"/>
      <protection locked="0"/>
    </xf>
    <xf numFmtId="0" fontId="29" fillId="0" borderId="0" xfId="2" applyFont="1" applyFill="1" applyBorder="1" applyAlignment="1" applyProtection="1">
      <alignment horizontal="center" wrapText="1"/>
      <protection locked="0"/>
    </xf>
    <xf numFmtId="170" fontId="38" fillId="0" borderId="0" xfId="0" applyNumberFormat="1" applyFont="1" applyFill="1" applyBorder="1" applyAlignment="1" applyProtection="1">
      <alignment horizontal="center" wrapText="1"/>
      <protection locked="0"/>
    </xf>
    <xf numFmtId="0" fontId="28" fillId="0" borderId="0" xfId="3" applyFont="1" applyFill="1" applyBorder="1" applyProtection="1">
      <protection locked="0"/>
    </xf>
    <xf numFmtId="0" fontId="31" fillId="0" borderId="0" xfId="0" applyFont="1" applyFill="1" applyBorder="1" applyAlignment="1" applyProtection="1">
      <protection locked="0"/>
    </xf>
    <xf numFmtId="0" fontId="31" fillId="0" borderId="0" xfId="0" applyFont="1" applyFill="1" applyBorder="1" applyAlignment="1" applyProtection="1">
      <alignment horizontal="center"/>
      <protection locked="0"/>
    </xf>
    <xf numFmtId="0" fontId="33" fillId="0" borderId="0" xfId="0" applyFont="1" applyFill="1" applyBorder="1" applyAlignment="1" applyProtection="1">
      <alignment horizontal="left"/>
      <protection locked="0"/>
    </xf>
    <xf numFmtId="0" fontId="29" fillId="0" borderId="0" xfId="2" applyFill="1" applyBorder="1" applyAlignment="1" applyProtection="1">
      <alignment horizontal="center" wrapText="1"/>
      <protection locked="0"/>
    </xf>
    <xf numFmtId="0" fontId="1" fillId="0" borderId="0" xfId="0" applyFont="1" applyFill="1" applyBorder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horizontal="center" wrapText="1"/>
      <protection locked="0"/>
    </xf>
    <xf numFmtId="14" fontId="1" fillId="0" borderId="0" xfId="0" applyNumberFormat="1" applyFont="1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20" fillId="0" borderId="0" xfId="0" applyFont="1" applyFill="1" applyBorder="1" applyAlignment="1" applyProtection="1">
      <alignment wrapText="1"/>
      <protection locked="0"/>
    </xf>
    <xf numFmtId="0" fontId="1" fillId="0" borderId="0" xfId="0" applyFont="1" applyFill="1" applyBorder="1" applyAlignment="1" applyProtection="1">
      <alignment horizontal="left" wrapText="1"/>
      <protection locked="0"/>
    </xf>
    <xf numFmtId="0" fontId="20" fillId="5" borderId="0" xfId="0" applyFont="1" applyFill="1" applyBorder="1" applyAlignment="1" applyProtection="1">
      <alignment horizontal="left" wrapText="1"/>
      <protection locked="0"/>
    </xf>
    <xf numFmtId="0" fontId="7" fillId="0" borderId="0" xfId="0" applyFont="1" applyFill="1" applyBorder="1" applyAlignment="1" applyProtection="1">
      <alignment horizontal="center" wrapText="1"/>
      <protection locked="0"/>
    </xf>
    <xf numFmtId="14" fontId="1" fillId="0" borderId="0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38" fillId="0" borderId="0" xfId="3" applyFont="1" applyFill="1" applyBorder="1" applyAlignment="1" applyProtection="1">
      <alignment horizontal="center" wrapText="1"/>
      <protection locked="0"/>
    </xf>
    <xf numFmtId="0" fontId="12" fillId="0" borderId="0" xfId="0" applyFont="1" applyAlignment="1" applyProtection="1">
      <alignment vertical="center"/>
      <protection locked="0"/>
    </xf>
    <xf numFmtId="0" fontId="20" fillId="5" borderId="0" xfId="0" applyFont="1" applyFill="1" applyBorder="1" applyAlignment="1" applyProtection="1">
      <protection locked="0"/>
    </xf>
    <xf numFmtId="166" fontId="20" fillId="5" borderId="0" xfId="0" applyNumberFormat="1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8" fillId="0" borderId="0" xfId="0" applyFont="1" applyFill="1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</xf>
    <xf numFmtId="0" fontId="3" fillId="0" borderId="34" xfId="0" applyNumberFormat="1" applyFont="1" applyBorder="1" applyAlignment="1" applyProtection="1">
      <alignment vertical="center"/>
    </xf>
    <xf numFmtId="0" fontId="3" fillId="0" borderId="35" xfId="0" applyNumberFormat="1" applyFont="1" applyBorder="1" applyAlignment="1" applyProtection="1">
      <alignment horizontal="left" vertical="center" indent="1"/>
    </xf>
    <xf numFmtId="0" fontId="3" fillId="0" borderId="36" xfId="0" applyNumberFormat="1" applyFont="1" applyBorder="1" applyAlignment="1" applyProtection="1">
      <alignment vertical="center"/>
    </xf>
    <xf numFmtId="0" fontId="3" fillId="0" borderId="37" xfId="0" applyNumberFormat="1" applyFont="1" applyBorder="1" applyAlignment="1" applyProtection="1">
      <alignment horizontal="left" vertical="center" indent="1"/>
    </xf>
    <xf numFmtId="0" fontId="1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0" fillId="0" borderId="0" xfId="0" applyFont="1" applyFill="1" applyBorder="1" applyAlignment="1">
      <alignment vertical="center" wrapText="1"/>
    </xf>
    <xf numFmtId="0" fontId="31" fillId="0" borderId="0" xfId="3" applyFont="1" applyFill="1" applyBorder="1" applyAlignment="1" applyProtection="1">
      <alignment horizontal="center" vertical="center"/>
      <protection locked="0"/>
    </xf>
    <xf numFmtId="0" fontId="32" fillId="0" borderId="0" xfId="3" applyFont="1" applyFill="1" applyBorder="1" applyAlignment="1" applyProtection="1">
      <alignment horizontal="center" vertical="center" wrapText="1"/>
      <protection locked="0"/>
    </xf>
    <xf numFmtId="166" fontId="20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vertical="center"/>
    </xf>
    <xf numFmtId="0" fontId="6" fillId="0" borderId="0" xfId="0" applyFont="1" applyBorder="1" applyAlignment="1" applyProtection="1"/>
    <xf numFmtId="0" fontId="3" fillId="0" borderId="0" xfId="0" applyNumberFormat="1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/>
    </xf>
    <xf numFmtId="0" fontId="3" fillId="0" borderId="11" xfId="0" applyNumberFormat="1" applyFont="1" applyFill="1" applyBorder="1" applyAlignment="1" applyProtection="1">
      <alignment vertical="center"/>
      <protection locked="0"/>
    </xf>
    <xf numFmtId="0" fontId="3" fillId="0" borderId="1" xfId="0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 applyFill="1" applyAlignment="1" applyProtection="1">
      <alignment vertical="center"/>
    </xf>
    <xf numFmtId="0" fontId="0" fillId="0" borderId="5" xfId="0" applyFill="1" applyBorder="1" applyProtection="1">
      <protection locked="0"/>
    </xf>
    <xf numFmtId="0" fontId="1" fillId="0" borderId="5" xfId="0" applyFont="1" applyFill="1" applyBorder="1" applyProtection="1">
      <protection locked="0"/>
    </xf>
    <xf numFmtId="0" fontId="0" fillId="0" borderId="5" xfId="0" applyFill="1" applyBorder="1" applyAlignment="1" applyProtection="1">
      <alignment vertical="center"/>
      <protection locked="0"/>
    </xf>
    <xf numFmtId="0" fontId="1" fillId="0" borderId="5" xfId="0" applyFont="1" applyFill="1" applyBorder="1" applyAlignment="1" applyProtection="1">
      <alignment vertical="center"/>
      <protection locked="0"/>
    </xf>
    <xf numFmtId="14" fontId="0" fillId="0" borderId="14" xfId="0" applyNumberFormat="1" applyFill="1" applyBorder="1" applyAlignment="1" applyProtection="1">
      <alignment vertical="center"/>
      <protection locked="0"/>
    </xf>
    <xf numFmtId="14" fontId="0" fillId="0" borderId="6" xfId="0" applyNumberFormat="1" applyFill="1" applyBorder="1" applyAlignment="1" applyProtection="1">
      <alignment vertical="center"/>
      <protection locked="0"/>
    </xf>
    <xf numFmtId="44" fontId="0" fillId="0" borderId="13" xfId="0" applyNumberFormat="1" applyFill="1" applyBorder="1" applyAlignment="1" applyProtection="1">
      <alignment vertical="center"/>
      <protection locked="0"/>
    </xf>
    <xf numFmtId="44" fontId="0" fillId="0" borderId="10" xfId="0" applyNumberFormat="1" applyFill="1" applyBorder="1" applyAlignment="1" applyProtection="1">
      <alignment vertical="center"/>
      <protection locked="0"/>
    </xf>
    <xf numFmtId="44" fontId="0" fillId="0" borderId="14" xfId="0" applyNumberFormat="1" applyFill="1" applyBorder="1" applyAlignment="1" applyProtection="1">
      <alignment vertical="center"/>
      <protection locked="0"/>
    </xf>
    <xf numFmtId="14" fontId="1" fillId="0" borderId="6" xfId="0" applyNumberFormat="1" applyFont="1" applyFill="1" applyBorder="1" applyAlignment="1" applyProtection="1">
      <alignment vertical="center"/>
      <protection locked="0"/>
    </xf>
    <xf numFmtId="14" fontId="3" fillId="0" borderId="0" xfId="0" applyNumberFormat="1" applyFont="1" applyAlignment="1" applyProtection="1">
      <alignment vertical="center"/>
    </xf>
    <xf numFmtId="14" fontId="0" fillId="0" borderId="6" xfId="0" applyNumberForma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 applyProtection="1">
      <alignment horizontal="left" vertical="center"/>
      <protection locked="0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center" vertical="center"/>
    </xf>
    <xf numFmtId="43" fontId="3" fillId="0" borderId="5" xfId="4" applyFont="1" applyBorder="1" applyAlignment="1" applyProtection="1">
      <alignment horizontal="center" vertical="center"/>
    </xf>
    <xf numFmtId="44" fontId="3" fillId="0" borderId="5" xfId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left" vertical="center"/>
    </xf>
    <xf numFmtId="0" fontId="3" fillId="9" borderId="5" xfId="0" applyFont="1" applyFill="1" applyBorder="1" applyAlignment="1" applyProtection="1">
      <alignment vertical="center"/>
    </xf>
    <xf numFmtId="44" fontId="0" fillId="0" borderId="0" xfId="0" applyNumberFormat="1" applyFill="1" applyAlignment="1" applyProtection="1">
      <alignment horizontal="right" vertical="center"/>
    </xf>
    <xf numFmtId="44" fontId="0" fillId="0" borderId="0" xfId="0" applyNumberFormat="1" applyFill="1" applyAlignment="1" applyProtection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vertical="center"/>
    </xf>
    <xf numFmtId="0" fontId="50" fillId="10" borderId="0" xfId="0" applyFont="1" applyFill="1" applyAlignment="1" applyProtection="1">
      <alignment vertical="center"/>
    </xf>
    <xf numFmtId="44" fontId="51" fillId="10" borderId="0" xfId="0" applyNumberFormat="1" applyFont="1" applyFill="1" applyAlignment="1" applyProtection="1">
      <alignment vertical="center"/>
    </xf>
    <xf numFmtId="44" fontId="3" fillId="4" borderId="5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</xf>
    <xf numFmtId="14" fontId="1" fillId="0" borderId="0" xfId="0" applyNumberFormat="1" applyFont="1" applyFill="1" applyAlignment="1" applyProtection="1">
      <alignment horizontal="left"/>
      <protection locked="0"/>
    </xf>
    <xf numFmtId="0" fontId="50" fillId="0" borderId="0" xfId="0" applyFont="1" applyAlignment="1" applyProtection="1">
      <alignment vertical="center"/>
    </xf>
    <xf numFmtId="0" fontId="50" fillId="0" borderId="0" xfId="0" applyFont="1" applyAlignment="1" applyProtection="1">
      <alignment vertical="center"/>
      <protection locked="0"/>
    </xf>
    <xf numFmtId="0" fontId="3" fillId="0" borderId="0" xfId="0" applyNumberFormat="1" applyFont="1" applyBorder="1" applyAlignment="1" applyProtection="1">
      <alignment horizontal="left" vertical="center"/>
      <protection locked="0"/>
    </xf>
    <xf numFmtId="49" fontId="3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left" vertical="center"/>
    </xf>
    <xf numFmtId="167" fontId="8" fillId="0" borderId="5" xfId="0" applyNumberFormat="1" applyFont="1" applyBorder="1" applyAlignment="1" applyProtection="1">
      <alignment horizontal="center" vertical="center"/>
      <protection locked="0"/>
    </xf>
    <xf numFmtId="18" fontId="0" fillId="0" borderId="0" xfId="0" applyNumberForma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18" fontId="0" fillId="0" borderId="0" xfId="0" applyNumberFormat="1" applyAlignment="1" applyProtection="1">
      <alignment horizontal="center" vertical="center"/>
    </xf>
    <xf numFmtId="44" fontId="0" fillId="0" borderId="2" xfId="0" applyNumberFormat="1" applyFill="1" applyBorder="1" applyAlignment="1" applyProtection="1">
      <alignment horizontal="right" vertical="center"/>
      <protection locked="0"/>
    </xf>
    <xf numFmtId="44" fontId="0" fillId="0" borderId="5" xfId="0" applyNumberFormat="1" applyFill="1" applyBorder="1" applyAlignment="1" applyProtection="1">
      <alignment horizontal="right" vertical="center"/>
      <protection locked="0"/>
    </xf>
    <xf numFmtId="0" fontId="8" fillId="0" borderId="2" xfId="0" applyFont="1" applyFill="1" applyBorder="1" applyAlignment="1" applyProtection="1">
      <alignment horizontal="left" vertical="center"/>
      <protection locked="0"/>
    </xf>
    <xf numFmtId="0" fontId="53" fillId="0" borderId="0" xfId="0" applyNumberFormat="1" applyFont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2" fillId="6" borderId="5" xfId="0" applyFont="1" applyFill="1" applyBorder="1" applyAlignment="1" applyProtection="1">
      <alignment horizontal="center" vertical="center"/>
      <protection locked="0"/>
    </xf>
    <xf numFmtId="0" fontId="2" fillId="6" borderId="6" xfId="0" applyFont="1" applyFill="1" applyBorder="1" applyAlignment="1" applyProtection="1">
      <alignment horizontal="center" vertical="center"/>
      <protection locked="0"/>
    </xf>
    <xf numFmtId="169" fontId="3" fillId="0" borderId="27" xfId="0" applyNumberFormat="1" applyFont="1" applyFill="1" applyBorder="1" applyAlignment="1" applyProtection="1">
      <alignment horizontal="center" vertical="center"/>
      <protection locked="0"/>
    </xf>
    <xf numFmtId="169" fontId="3" fillId="0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/>
    </xf>
    <xf numFmtId="0" fontId="3" fillId="0" borderId="1" xfId="0" applyFont="1" applyBorder="1" applyAlignment="1" applyProtection="1">
      <alignment horizontal="center" vertical="center"/>
    </xf>
    <xf numFmtId="0" fontId="15" fillId="0" borderId="24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left" vertical="center" wrapText="1"/>
    </xf>
    <xf numFmtId="0" fontId="7" fillId="0" borderId="28" xfId="0" applyFont="1" applyBorder="1" applyAlignment="1" applyProtection="1">
      <alignment horizontal="left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27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/>
      <protection locked="0"/>
    </xf>
    <xf numFmtId="44" fontId="3" fillId="4" borderId="1" xfId="0" applyNumberFormat="1" applyFont="1" applyFill="1" applyBorder="1" applyAlignment="1" applyProtection="1">
      <alignment horizontal="right" vertical="center"/>
    </xf>
    <xf numFmtId="0" fontId="3" fillId="4" borderId="1" xfId="0" applyFont="1" applyFill="1" applyBorder="1" applyAlignment="1" applyProtection="1">
      <alignment horizontal="right" vertical="center"/>
    </xf>
    <xf numFmtId="0" fontId="3" fillId="0" borderId="0" xfId="0" applyNumberFormat="1" applyFont="1" applyBorder="1" applyAlignment="1" applyProtection="1">
      <alignment horizontal="left" vertical="center"/>
    </xf>
    <xf numFmtId="0" fontId="3" fillId="0" borderId="11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NumberFormat="1" applyFont="1" applyFill="1" applyBorder="1" applyAlignment="1" applyProtection="1">
      <alignment horizontal="left" vertical="center"/>
      <protection locked="0"/>
    </xf>
    <xf numFmtId="0" fontId="16" fillId="0" borderId="20" xfId="0" applyFont="1" applyBorder="1" applyAlignment="1" applyProtection="1">
      <alignment horizontal="center" vertical="center" textRotation="90" wrapText="1"/>
    </xf>
    <xf numFmtId="49" fontId="3" fillId="0" borderId="11" xfId="0" applyNumberFormat="1" applyFont="1" applyFill="1" applyBorder="1" applyAlignment="1" applyProtection="1">
      <alignment horizontal="left" vertical="center"/>
      <protection locked="0"/>
    </xf>
    <xf numFmtId="0" fontId="2" fillId="6" borderId="1" xfId="0" applyFont="1" applyFill="1" applyBorder="1" applyAlignment="1" applyProtection="1">
      <alignment horizontal="center"/>
      <protection locked="0"/>
    </xf>
    <xf numFmtId="14" fontId="3" fillId="0" borderId="11" xfId="0" applyNumberFormat="1" applyFont="1" applyFill="1" applyBorder="1" applyAlignment="1" applyProtection="1">
      <alignment horizontal="left" vertical="center"/>
      <protection locked="0"/>
    </xf>
    <xf numFmtId="165" fontId="3" fillId="0" borderId="1" xfId="0" applyNumberFormat="1" applyFont="1" applyFill="1" applyBorder="1" applyAlignment="1" applyProtection="1">
      <alignment horizontal="left" vertical="center"/>
      <protection locked="0"/>
    </xf>
    <xf numFmtId="49" fontId="3" fillId="0" borderId="1" xfId="0" applyNumberFormat="1" applyFont="1" applyFill="1" applyBorder="1" applyAlignment="1" applyProtection="1">
      <alignment horizontal="left" vertical="center"/>
      <protection locked="0"/>
    </xf>
    <xf numFmtId="44" fontId="3" fillId="4" borderId="11" xfId="0" applyNumberFormat="1" applyFont="1" applyFill="1" applyBorder="1" applyAlignment="1" applyProtection="1">
      <alignment horizontal="right" vertical="center"/>
    </xf>
    <xf numFmtId="0" fontId="2" fillId="6" borderId="13" xfId="0" applyFont="1" applyFill="1" applyBorder="1" applyAlignment="1" applyProtection="1">
      <alignment horizontal="center" vertical="center"/>
      <protection locked="0"/>
    </xf>
    <xf numFmtId="0" fontId="2" fillId="6" borderId="10" xfId="0" applyFont="1" applyFill="1" applyBorder="1" applyAlignment="1" applyProtection="1">
      <alignment horizontal="center" vertical="center"/>
      <protection locked="0"/>
    </xf>
    <xf numFmtId="0" fontId="2" fillId="6" borderId="14" xfId="0" applyFont="1" applyFill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44" fontId="6" fillId="0" borderId="16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3" fillId="0" borderId="0" xfId="0" applyNumberFormat="1" applyFont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/>
    </xf>
    <xf numFmtId="14" fontId="6" fillId="0" borderId="0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49" fontId="3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NumberFormat="1" applyFont="1" applyBorder="1" applyAlignment="1" applyProtection="1">
      <alignment horizontal="center"/>
    </xf>
    <xf numFmtId="164" fontId="3" fillId="0" borderId="11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right" vertical="center"/>
    </xf>
    <xf numFmtId="0" fontId="3" fillId="0" borderId="7" xfId="0" applyFont="1" applyBorder="1" applyAlignment="1" applyProtection="1">
      <alignment horizontal="right" vertical="center"/>
    </xf>
    <xf numFmtId="0" fontId="3" fillId="0" borderId="29" xfId="0" applyFont="1" applyBorder="1" applyAlignment="1" applyProtection="1">
      <alignment horizontal="center" vertical="center"/>
    </xf>
    <xf numFmtId="44" fontId="50" fillId="10" borderId="0" xfId="0" applyNumberFormat="1" applyFont="1" applyFill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right" vertical="center"/>
    </xf>
    <xf numFmtId="44" fontId="3" fillId="0" borderId="7" xfId="0" applyNumberFormat="1" applyFont="1" applyBorder="1" applyAlignment="1" applyProtection="1">
      <alignment horizontal="center" vertical="center"/>
    </xf>
    <xf numFmtId="44" fontId="3" fillId="0" borderId="21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44" fontId="3" fillId="0" borderId="12" xfId="0" applyNumberFormat="1" applyFont="1" applyBorder="1" applyAlignment="1" applyProtection="1">
      <alignment horizontal="right" vertical="center"/>
    </xf>
    <xf numFmtId="0" fontId="48" fillId="0" borderId="0" xfId="0" applyFont="1" applyAlignment="1" applyProtection="1">
      <alignment horizontal="left" vertical="center" wrapText="1"/>
    </xf>
    <xf numFmtId="0" fontId="49" fillId="0" borderId="0" xfId="0" applyFont="1" applyAlignment="1" applyProtection="1">
      <alignment horizontal="center" vertical="center" textRotation="255"/>
    </xf>
    <xf numFmtId="44" fontId="0" fillId="0" borderId="0" xfId="0" applyNumberFormat="1" applyFill="1" applyAlignment="1" applyProtection="1">
      <alignment horizontal="right" vertical="center"/>
    </xf>
    <xf numFmtId="0" fontId="0" fillId="0" borderId="3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18" fontId="1" fillId="0" borderId="5" xfId="0" applyNumberFormat="1" applyFont="1" applyBorder="1" applyAlignment="1" applyProtection="1">
      <alignment horizontal="center" vertical="center" wrapText="1"/>
    </xf>
    <xf numFmtId="6" fontId="35" fillId="8" borderId="39" xfId="0" applyNumberFormat="1" applyFont="1" applyFill="1" applyBorder="1" applyAlignment="1" applyProtection="1">
      <alignment horizontal="center" vertical="center"/>
    </xf>
    <xf numFmtId="0" fontId="35" fillId="8" borderId="32" xfId="0" applyFont="1" applyFill="1" applyBorder="1" applyAlignment="1" applyProtection="1">
      <alignment horizontal="center" vertical="center"/>
    </xf>
    <xf numFmtId="44" fontId="0" fillId="0" borderId="0" xfId="0" applyNumberFormat="1" applyBorder="1" applyAlignment="1" applyProtection="1">
      <alignment horizontal="right" vertical="center"/>
    </xf>
    <xf numFmtId="44" fontId="0" fillId="0" borderId="13" xfId="0" applyNumberFormat="1" applyBorder="1" applyAlignment="1" applyProtection="1">
      <alignment horizontal="right" vertical="center"/>
    </xf>
    <xf numFmtId="44" fontId="0" fillId="0" borderId="10" xfId="0" applyNumberForma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vertical="top"/>
    </xf>
    <xf numFmtId="0" fontId="39" fillId="0" borderId="0" xfId="0" applyFont="1" applyBorder="1" applyAlignment="1" applyProtection="1">
      <alignment horizontal="left" wrapText="1"/>
    </xf>
    <xf numFmtId="0" fontId="12" fillId="0" borderId="5" xfId="0" applyFont="1" applyBorder="1" applyAlignment="1" applyProtection="1">
      <alignment horizontal="left" vertical="center" wrapText="1" indent="1"/>
    </xf>
    <xf numFmtId="0" fontId="10" fillId="0" borderId="6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7" fillId="0" borderId="5" xfId="0" applyFont="1" applyBorder="1" applyAlignment="1" applyProtection="1">
      <alignment horizontal="left" vertical="center" wrapText="1" indent="1"/>
    </xf>
    <xf numFmtId="44" fontId="0" fillId="0" borderId="0" xfId="0" applyNumberFormat="1" applyAlignment="1" applyProtection="1">
      <alignment horizontal="right" vertical="center"/>
    </xf>
    <xf numFmtId="44" fontId="0" fillId="0" borderId="12" xfId="0" applyNumberFormat="1" applyBorder="1" applyAlignment="1" applyProtection="1">
      <alignment horizontal="right" vertical="center"/>
    </xf>
    <xf numFmtId="0" fontId="34" fillId="0" borderId="0" xfId="0" applyFont="1" applyBorder="1" applyAlignment="1" applyProtection="1">
      <alignment horizontal="center" vertical="center" wrapText="1"/>
    </xf>
    <xf numFmtId="0" fontId="35" fillId="8" borderId="40" xfId="0" applyFont="1" applyFill="1" applyBorder="1" applyAlignment="1" applyProtection="1">
      <alignment horizontal="left" vertical="center"/>
    </xf>
    <xf numFmtId="0" fontId="35" fillId="8" borderId="41" xfId="0" applyFont="1" applyFill="1" applyBorder="1" applyAlignment="1" applyProtection="1">
      <alignment horizontal="left" vertical="center"/>
    </xf>
    <xf numFmtId="0" fontId="14" fillId="0" borderId="6" xfId="0" applyFont="1" applyBorder="1" applyAlignment="1" applyProtection="1">
      <alignment horizontal="left" vertical="center"/>
    </xf>
    <xf numFmtId="0" fontId="14" fillId="0" borderId="42" xfId="0" applyFont="1" applyBorder="1" applyAlignment="1" applyProtection="1">
      <alignment horizontal="left" vertical="center"/>
    </xf>
    <xf numFmtId="166" fontId="35" fillId="8" borderId="32" xfId="0" applyNumberFormat="1" applyFont="1" applyFill="1" applyBorder="1" applyAlignment="1" applyProtection="1">
      <alignment horizontal="center" vertical="center"/>
    </xf>
    <xf numFmtId="6" fontId="35" fillId="8" borderId="32" xfId="0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166" fontId="0" fillId="0" borderId="0" xfId="0" applyNumberFormat="1" applyBorder="1" applyAlignment="1" applyProtection="1">
      <alignment horizontal="center" vertical="center"/>
    </xf>
    <xf numFmtId="0" fontId="14" fillId="0" borderId="43" xfId="0" applyFont="1" applyBorder="1" applyAlignment="1" applyProtection="1">
      <alignment horizontal="left" vertical="center"/>
    </xf>
    <xf numFmtId="0" fontId="14" fillId="0" borderId="44" xfId="0" applyFont="1" applyBorder="1" applyAlignment="1" applyProtection="1">
      <alignment horizontal="left" vertical="center"/>
    </xf>
    <xf numFmtId="166" fontId="0" fillId="0" borderId="45" xfId="0" applyNumberFormat="1" applyBorder="1" applyAlignment="1" applyProtection="1">
      <alignment horizontal="center" vertical="center"/>
    </xf>
    <xf numFmtId="166" fontId="0" fillId="0" borderId="33" xfId="0" applyNumberFormat="1" applyBorder="1" applyAlignment="1" applyProtection="1">
      <alignment horizontal="center" vertical="center"/>
    </xf>
    <xf numFmtId="166" fontId="0" fillId="0" borderId="5" xfId="0" applyNumberFormat="1" applyBorder="1" applyAlignment="1" applyProtection="1">
      <alignment horizontal="center" vertical="center"/>
    </xf>
    <xf numFmtId="166" fontId="0" fillId="0" borderId="38" xfId="0" applyNumberFormat="1" applyBorder="1" applyAlignment="1" applyProtection="1">
      <alignment horizontal="center" vertical="center"/>
    </xf>
    <xf numFmtId="44" fontId="14" fillId="0" borderId="0" xfId="0" applyNumberFormat="1" applyFont="1" applyBorder="1" applyAlignment="1" applyProtection="1">
      <alignment horizontal="right" vertical="center"/>
    </xf>
    <xf numFmtId="44" fontId="3" fillId="0" borderId="0" xfId="0" applyNumberFormat="1" applyFont="1" applyBorder="1" applyAlignment="1" applyProtection="1">
      <alignment horizontal="right" vertical="center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 applyProtection="1">
      <alignment horizontal="left" vertical="center"/>
      <protection locked="0"/>
    </xf>
    <xf numFmtId="0" fontId="0" fillId="0" borderId="1" xfId="0" applyFill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44" fontId="7" fillId="0" borderId="22" xfId="0" applyNumberFormat="1" applyFont="1" applyBorder="1" applyAlignment="1" applyProtection="1">
      <alignment horizontal="right" vertical="center"/>
    </xf>
    <xf numFmtId="44" fontId="7" fillId="0" borderId="23" xfId="0" applyNumberFormat="1" applyFont="1" applyBorder="1" applyAlignment="1" applyProtection="1">
      <alignment horizontal="right" vertical="center"/>
    </xf>
    <xf numFmtId="49" fontId="3" fillId="0" borderId="11" xfId="0" applyNumberFormat="1" applyFont="1" applyBorder="1" applyAlignment="1" applyProtection="1">
      <alignment horizontal="left" vertical="center"/>
    </xf>
    <xf numFmtId="0" fontId="3" fillId="0" borderId="11" xfId="0" applyNumberFormat="1" applyFont="1" applyBorder="1" applyAlignment="1" applyProtection="1">
      <alignment horizontal="left" vertical="center"/>
    </xf>
    <xf numFmtId="0" fontId="7" fillId="0" borderId="11" xfId="0" applyFont="1" applyBorder="1" applyAlignment="1" applyProtection="1">
      <alignment horizontal="center" vertical="center"/>
    </xf>
    <xf numFmtId="14" fontId="0" fillId="0" borderId="11" xfId="0" applyNumberFormat="1" applyBorder="1" applyAlignment="1" applyProtection="1">
      <alignment horizontal="left" vertical="center"/>
    </xf>
    <xf numFmtId="14" fontId="1" fillId="0" borderId="11" xfId="0" applyNumberFormat="1" applyFont="1" applyBorder="1" applyAlignment="1" applyProtection="1">
      <alignment horizontal="left" vertical="center"/>
    </xf>
    <xf numFmtId="165" fontId="1" fillId="0" borderId="11" xfId="0" applyNumberFormat="1" applyFont="1" applyBorder="1" applyAlignment="1" applyProtection="1">
      <alignment horizontal="left" vertical="center"/>
    </xf>
    <xf numFmtId="165" fontId="0" fillId="0" borderId="1" xfId="0" applyNumberForma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4" fontId="8" fillId="0" borderId="3" xfId="0" applyNumberFormat="1" applyFont="1" applyFill="1" applyBorder="1" applyAlignment="1" applyProtection="1">
      <alignment horizontal="center" vertical="center"/>
      <protection locked="0"/>
    </xf>
    <xf numFmtId="4" fontId="8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horizontal="center" vertical="center" wrapText="1"/>
    </xf>
    <xf numFmtId="44" fontId="7" fillId="0" borderId="0" xfId="0" applyNumberFormat="1" applyFont="1" applyBorder="1" applyAlignment="1" applyProtection="1">
      <alignment horizontal="right" vertical="center"/>
    </xf>
    <xf numFmtId="44" fontId="0" fillId="0" borderId="13" xfId="0" applyNumberFormat="1" applyFill="1" applyBorder="1" applyAlignment="1" applyProtection="1">
      <alignment horizontal="right" vertical="center"/>
    </xf>
    <xf numFmtId="44" fontId="0" fillId="0" borderId="10" xfId="0" applyNumberFormat="1" applyFill="1" applyBorder="1" applyAlignment="1" applyProtection="1">
      <alignment horizontal="right" vertical="center"/>
    </xf>
    <xf numFmtId="4" fontId="8" fillId="0" borderId="6" xfId="0" applyNumberFormat="1" applyFont="1" applyFill="1" applyBorder="1" applyAlignment="1" applyProtection="1">
      <alignment horizontal="center" vertical="center"/>
      <protection locked="0"/>
    </xf>
    <xf numFmtId="4" fontId="8" fillId="0" borderId="2" xfId="0" applyNumberFormat="1" applyFont="1" applyFill="1" applyBorder="1" applyAlignment="1" applyProtection="1">
      <alignment horizontal="center" vertical="center"/>
      <protection locked="0"/>
    </xf>
    <xf numFmtId="4" fontId="1" fillId="0" borderId="3" xfId="0" applyNumberFormat="1" applyFont="1" applyFill="1" applyBorder="1" applyAlignment="1" applyProtection="1">
      <alignment horizontal="center" vertical="center"/>
      <protection locked="0"/>
    </xf>
    <xf numFmtId="44" fontId="0" fillId="0" borderId="2" xfId="0" applyNumberFormat="1" applyFill="1" applyBorder="1" applyAlignment="1" applyProtection="1">
      <alignment horizontal="right" vertical="center"/>
      <protection locked="0"/>
    </xf>
    <xf numFmtId="44" fontId="0" fillId="0" borderId="5" xfId="0" applyNumberFormat="1" applyFill="1" applyBorder="1" applyAlignment="1" applyProtection="1">
      <alignment horizontal="right" vertical="center"/>
      <protection locked="0"/>
    </xf>
    <xf numFmtId="44" fontId="0" fillId="0" borderId="0" xfId="0" applyNumberFormat="1" applyFill="1" applyBorder="1" applyAlignment="1" applyProtection="1">
      <alignment horizontal="right" vertical="center"/>
    </xf>
    <xf numFmtId="44" fontId="11" fillId="0" borderId="0" xfId="0" applyNumberFormat="1" applyFont="1" applyFill="1" applyBorder="1" applyAlignment="1" applyProtection="1">
      <alignment horizontal="right" vertical="center"/>
    </xf>
    <xf numFmtId="44" fontId="7" fillId="0" borderId="12" xfId="0" applyNumberFormat="1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left" vertical="center"/>
    </xf>
    <xf numFmtId="0" fontId="3" fillId="0" borderId="1" xfId="0" applyNumberFormat="1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center"/>
    </xf>
    <xf numFmtId="0" fontId="10" fillId="0" borderId="11" xfId="0" applyFont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left" vertical="center"/>
      <protection locked="0"/>
    </xf>
    <xf numFmtId="0" fontId="8" fillId="0" borderId="2" xfId="0" applyFont="1" applyFill="1" applyBorder="1" applyAlignment="1" applyProtection="1">
      <alignment horizontal="left" vertical="center"/>
      <protection locked="0"/>
    </xf>
    <xf numFmtId="49" fontId="3" fillId="0" borderId="0" xfId="0" applyNumberFormat="1" applyFont="1" applyBorder="1" applyAlignment="1" applyProtection="1">
      <alignment horizontal="left" vertical="center"/>
    </xf>
    <xf numFmtId="0" fontId="1" fillId="0" borderId="6" xfId="0" applyFont="1" applyFill="1" applyBorder="1" applyAlignment="1" applyProtection="1">
      <alignment horizontal="left" vertical="center"/>
      <protection locked="0"/>
    </xf>
    <xf numFmtId="44" fontId="11" fillId="0" borderId="12" xfId="0" applyNumberFormat="1" applyFont="1" applyBorder="1" applyAlignment="1" applyProtection="1">
      <alignment horizontal="right" vertical="center"/>
    </xf>
    <xf numFmtId="0" fontId="14" fillId="0" borderId="0" xfId="0" applyFont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36" fillId="0" borderId="0" xfId="0" applyFont="1" applyBorder="1" applyAlignment="1" applyProtection="1">
      <alignment horizontal="center" vertical="center" wrapText="1"/>
      <protection locked="0"/>
    </xf>
  </cellXfs>
  <cellStyles count="5">
    <cellStyle name="Comma" xfId="4" builtinId="3"/>
    <cellStyle name="Currency" xfId="1" builtinId="4"/>
    <cellStyle name="Hyperlink" xfId="2" builtinId="8"/>
    <cellStyle name="Normal" xfId="0" builtinId="0"/>
    <cellStyle name="Normal 2" xfId="3"/>
  </cellStyles>
  <dxfs count="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20" dropStyle="combo" dx="16" fmlaLink="$T$14" fmlaRange="$AB$20:$AB$79" noThreeD="1" val="0"/>
</file>

<file path=xl/ctrlProps/ctrlProp10.xml><?xml version="1.0" encoding="utf-8"?>
<formControlPr xmlns="http://schemas.microsoft.com/office/spreadsheetml/2009/9/main" objectType="Drop" dropLines="20" dropStyle="combo" dx="16" fmlaLink="$T$16" fmlaRange="$AB$20:$AB$79" noThreeD="1" val="0"/>
</file>

<file path=xl/ctrlProps/ctrlProp2.xml><?xml version="1.0" encoding="utf-8"?>
<formControlPr xmlns="http://schemas.microsoft.com/office/spreadsheetml/2009/9/main" objectType="Drop" dropLines="20" dropStyle="combo" dx="16" fmlaLink="$T$15" fmlaRange="$AB$20:$AB$79" noThreeD="1" val="0"/>
</file>

<file path=xl/ctrlProps/ctrlProp3.xml><?xml version="1.0" encoding="utf-8"?>
<formControlPr xmlns="http://schemas.microsoft.com/office/spreadsheetml/2009/9/main" objectType="Drop" dropLines="20" dropStyle="combo" dx="16" fmlaLink="$M$14" fmlaRange="$AB$20:$AB$79" noThreeD="1" sel="2" val="0"/>
</file>

<file path=xl/ctrlProps/ctrlProp4.xml><?xml version="1.0" encoding="utf-8"?>
<formControlPr xmlns="http://schemas.microsoft.com/office/spreadsheetml/2009/9/main" objectType="Drop" dropLines="20" dropStyle="combo" dx="16" fmlaLink="$M$15" fmlaRange="$AB$20:$AB$79" noThreeD="1" val="0"/>
</file>

<file path=xl/ctrlProps/ctrlProp5.xml><?xml version="1.0" encoding="utf-8"?>
<formControlPr xmlns="http://schemas.microsoft.com/office/spreadsheetml/2009/9/main" objectType="Drop" dropLines="20" dropStyle="combo" dx="16" fmlaLink="$M$16" fmlaRange="$AB$20:$AB$79" noThreeD="1" val="0"/>
</file>

<file path=xl/ctrlProps/ctrlProp6.xml><?xml version="1.0" encoding="utf-8"?>
<formControlPr xmlns="http://schemas.microsoft.com/office/spreadsheetml/2009/9/main" objectType="CheckBox" fmlaLink="W1" lockText="1"/>
</file>

<file path=xl/ctrlProps/ctrlProp7.xml><?xml version="1.0" encoding="utf-8"?>
<formControlPr xmlns="http://schemas.microsoft.com/office/spreadsheetml/2009/9/main" objectType="CheckBox" fmlaLink="W2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comments" Target="../comments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AO79"/>
  <sheetViews>
    <sheetView showGridLines="0" tabSelected="1" zoomScale="80" zoomScaleNormal="80" workbookViewId="0">
      <selection activeCell="E5" sqref="E5:H5"/>
    </sheetView>
  </sheetViews>
  <sheetFormatPr defaultRowHeight="14.25"/>
  <cols>
    <col min="1" max="1" width="12.7109375" style="18" customWidth="1"/>
    <col min="2" max="2" width="4.28515625" style="18" customWidth="1"/>
    <col min="3" max="3" width="11.5703125" style="18" customWidth="1"/>
    <col min="4" max="4" width="1.28515625" style="18" customWidth="1"/>
    <col min="5" max="5" width="14.28515625" style="18" customWidth="1"/>
    <col min="6" max="6" width="9.140625" style="18"/>
    <col min="7" max="7" width="1.28515625" style="18" customWidth="1"/>
    <col min="8" max="8" width="10" style="18" customWidth="1"/>
    <col min="9" max="9" width="1.28515625" style="18" customWidth="1"/>
    <col min="10" max="10" width="10" style="18" customWidth="1"/>
    <col min="11" max="11" width="6" style="18" customWidth="1"/>
    <col min="12" max="12" width="1.28515625" style="18" customWidth="1"/>
    <col min="13" max="13" width="15.7109375" style="18" customWidth="1"/>
    <col min="14" max="14" width="1.28515625" style="18" customWidth="1"/>
    <col min="15" max="15" width="11.5703125" style="18" customWidth="1"/>
    <col min="16" max="16" width="4.42578125" style="18" customWidth="1"/>
    <col min="17" max="17" width="14" style="18" customWidth="1"/>
    <col min="18" max="18" width="1.28515625" style="18" customWidth="1"/>
    <col min="19" max="19" width="6.85546875" style="18" customWidth="1"/>
    <col min="20" max="20" width="18.7109375" style="18" customWidth="1"/>
    <col min="21" max="21" width="1.140625" style="18" customWidth="1"/>
    <col min="22" max="22" width="13.85546875" style="18" customWidth="1"/>
    <col min="23" max="23" width="9.140625" style="18" hidden="1" customWidth="1"/>
    <col min="24" max="24" width="13" style="18" hidden="1" customWidth="1"/>
    <col min="25" max="25" width="9.140625" style="18" hidden="1" customWidth="1"/>
    <col min="26" max="26" width="17.140625" style="18" hidden="1" customWidth="1"/>
    <col min="27" max="31" width="9.140625" style="18" hidden="1" customWidth="1"/>
    <col min="32" max="32" width="16.85546875" style="18" hidden="1" customWidth="1"/>
    <col min="33" max="33" width="9.140625" style="18" hidden="1" customWidth="1"/>
    <col min="34" max="34" width="9.28515625" style="18" hidden="1" customWidth="1"/>
    <col min="35" max="36" width="12.7109375" style="18" hidden="1" customWidth="1"/>
    <col min="37" max="37" width="12.42578125" style="18" hidden="1" customWidth="1"/>
    <col min="38" max="41" width="9.140625" style="18" hidden="1" customWidth="1"/>
    <col min="42" max="16384" width="9.140625" style="18"/>
  </cols>
  <sheetData>
    <row r="1" spans="1:38" ht="13.5" customHeight="1">
      <c r="A1" s="399" t="str">
        <f>IF(Sum_ALL=0,"UNVERIFIED VOUCHER","")</f>
        <v>UNVERIFIED VOUCHER</v>
      </c>
      <c r="B1" s="381"/>
      <c r="C1" s="381"/>
      <c r="D1" s="381"/>
      <c r="E1" s="381"/>
      <c r="F1" s="31"/>
      <c r="G1" s="380" t="s">
        <v>0</v>
      </c>
      <c r="H1" s="380"/>
      <c r="I1" s="380"/>
      <c r="J1" s="380"/>
      <c r="K1" s="380"/>
      <c r="L1" s="380"/>
      <c r="M1" s="31"/>
      <c r="N1" s="31"/>
      <c r="O1" s="31"/>
      <c r="P1" s="289"/>
      <c r="Q1" s="373" t="s">
        <v>10</v>
      </c>
      <c r="R1" s="374"/>
      <c r="S1" s="374"/>
      <c r="T1" s="375"/>
      <c r="V1" s="399" t="str">
        <f>IF(Sum_ALL=0,"UNVERIFIED VOUCHER","")</f>
        <v>UNVERIFIED VOUCHER</v>
      </c>
      <c r="W1" s="327" t="b">
        <v>0</v>
      </c>
      <c r="X1" s="306">
        <f ca="1">NOW()-731</f>
        <v>41023.429345833334</v>
      </c>
      <c r="Y1" s="18" t="s">
        <v>777</v>
      </c>
    </row>
    <row r="2" spans="1:38" ht="15" customHeight="1">
      <c r="A2" s="399"/>
      <c r="B2" s="382"/>
      <c r="C2" s="382"/>
      <c r="D2" s="383"/>
      <c r="E2" s="290"/>
      <c r="F2" s="31"/>
      <c r="G2" s="380" t="s">
        <v>1</v>
      </c>
      <c r="H2" s="380"/>
      <c r="I2" s="380"/>
      <c r="J2" s="380"/>
      <c r="K2" s="380"/>
      <c r="L2" s="380"/>
      <c r="M2" s="31"/>
      <c r="N2" s="153" t="str">
        <f>IF(W1,IF(W2,"Select 1 Status","EMPLOYEE"),IF(W2,"STUDENT","Select 1 Status"))</f>
        <v>Select 1 Status</v>
      </c>
      <c r="O2" s="153"/>
      <c r="P2" s="289"/>
      <c r="Q2" s="376">
        <f>(M46)</f>
        <v>0</v>
      </c>
      <c r="R2" s="377"/>
      <c r="S2" s="377"/>
      <c r="T2" s="378"/>
      <c r="V2" s="399"/>
      <c r="W2" s="327" t="b">
        <v>0</v>
      </c>
      <c r="X2" s="306"/>
    </row>
    <row r="3" spans="1:38" ht="7.5" customHeight="1" thickBot="1">
      <c r="A3" s="399"/>
      <c r="B3" s="382"/>
      <c r="C3" s="383"/>
      <c r="D3" s="383"/>
      <c r="E3" s="290"/>
      <c r="L3" s="19"/>
      <c r="M3" s="19"/>
      <c r="N3" s="19"/>
      <c r="O3" s="91"/>
      <c r="P3" s="20"/>
      <c r="Q3" s="117"/>
      <c r="R3" s="118"/>
      <c r="S3" s="118"/>
      <c r="T3" s="119"/>
      <c r="V3" s="399"/>
      <c r="W3" s="326"/>
    </row>
    <row r="4" spans="1:38" ht="14.25" customHeight="1">
      <c r="A4" s="399"/>
      <c r="B4" s="22"/>
      <c r="C4" s="22"/>
      <c r="D4" s="22"/>
      <c r="E4" s="22"/>
      <c r="F4" s="20"/>
      <c r="G4" s="20"/>
      <c r="H4" s="20"/>
      <c r="I4" s="20"/>
      <c r="J4" s="27" t="s">
        <v>49</v>
      </c>
      <c r="K4" s="20"/>
      <c r="L4" s="20"/>
      <c r="M4" s="20"/>
      <c r="N4" s="277"/>
      <c r="O4" s="278"/>
      <c r="P4" s="385" t="s">
        <v>85</v>
      </c>
      <c r="Q4" s="20"/>
      <c r="R4" s="20"/>
      <c r="S4" s="20"/>
      <c r="T4" s="20"/>
      <c r="V4" s="399"/>
      <c r="AF4" s="153" t="s">
        <v>781</v>
      </c>
      <c r="AG4" s="311" t="s">
        <v>780</v>
      </c>
      <c r="AH4" s="311" t="s">
        <v>783</v>
      </c>
      <c r="AI4" s="311" t="s">
        <v>784</v>
      </c>
      <c r="AJ4" s="311" t="s">
        <v>785</v>
      </c>
      <c r="AK4" s="153" t="s">
        <v>791</v>
      </c>
    </row>
    <row r="5" spans="1:38" ht="14.25" customHeight="1" thickBot="1">
      <c r="A5" s="399"/>
      <c r="B5" s="379" t="s">
        <v>75</v>
      </c>
      <c r="C5" s="379"/>
      <c r="D5" s="379"/>
      <c r="E5" s="384"/>
      <c r="F5" s="384"/>
      <c r="G5" s="384"/>
      <c r="H5" s="384"/>
      <c r="I5" s="21"/>
      <c r="J5" s="18" t="s">
        <v>76</v>
      </c>
      <c r="K5" s="386"/>
      <c r="L5" s="386"/>
      <c r="M5" s="386"/>
      <c r="N5" s="279"/>
      <c r="O5" s="280"/>
      <c r="P5" s="385"/>
      <c r="Q5" s="361"/>
      <c r="R5" s="361"/>
      <c r="S5" s="361"/>
      <c r="T5" s="361"/>
      <c r="V5" s="399"/>
      <c r="AF5" s="315" t="s">
        <v>779</v>
      </c>
      <c r="AG5" s="314" t="s">
        <v>782</v>
      </c>
      <c r="AH5" s="312">
        <v>1</v>
      </c>
      <c r="AI5" s="312">
        <v>2000</v>
      </c>
      <c r="AJ5" s="312">
        <v>1000</v>
      </c>
      <c r="AK5" s="316" t="s">
        <v>792</v>
      </c>
    </row>
    <row r="6" spans="1:38">
      <c r="A6" s="399"/>
      <c r="B6" s="20" t="s">
        <v>30</v>
      </c>
      <c r="C6" s="20"/>
      <c r="D6" s="20"/>
      <c r="E6" s="20"/>
      <c r="F6" s="364"/>
      <c r="G6" s="364"/>
      <c r="H6" s="364"/>
      <c r="I6" s="364"/>
      <c r="J6" s="364"/>
      <c r="K6" s="364"/>
      <c r="L6" s="364"/>
      <c r="M6" s="364"/>
      <c r="N6" s="328"/>
      <c r="O6" s="20" t="s">
        <v>2</v>
      </c>
      <c r="P6" s="20"/>
      <c r="Q6" s="368"/>
      <c r="R6" s="368"/>
      <c r="S6" s="368"/>
      <c r="T6" s="368"/>
      <c r="U6" s="268"/>
      <c r="V6" s="399"/>
      <c r="AF6" s="315" t="s">
        <v>786</v>
      </c>
      <c r="AG6" s="314" t="s">
        <v>789</v>
      </c>
      <c r="AH6" s="313">
        <v>1</v>
      </c>
      <c r="AI6" s="313">
        <v>10000</v>
      </c>
      <c r="AJ6" s="313">
        <v>1000</v>
      </c>
      <c r="AK6" s="316" t="s">
        <v>793</v>
      </c>
    </row>
    <row r="7" spans="1:38">
      <c r="A7" s="399"/>
      <c r="B7" s="20" t="s">
        <v>4</v>
      </c>
      <c r="C7" s="20"/>
      <c r="D7" s="20"/>
      <c r="E7" s="20"/>
      <c r="F7" s="362"/>
      <c r="G7" s="362"/>
      <c r="H7" s="362"/>
      <c r="I7" s="362"/>
      <c r="J7" s="362"/>
      <c r="K7" s="362"/>
      <c r="L7" s="362"/>
      <c r="M7" s="362"/>
      <c r="N7" s="328"/>
      <c r="O7" s="20" t="s">
        <v>102</v>
      </c>
      <c r="P7" s="20"/>
      <c r="Q7" s="21"/>
      <c r="R7" s="21"/>
      <c r="S7" s="360"/>
      <c r="T7" s="360"/>
      <c r="V7" s="399"/>
      <c r="AF7" s="315" t="s">
        <v>787</v>
      </c>
      <c r="AG7" s="314" t="s">
        <v>790</v>
      </c>
      <c r="AH7" s="313">
        <v>1</v>
      </c>
      <c r="AI7" s="313">
        <v>10000</v>
      </c>
      <c r="AJ7" s="313">
        <v>2000</v>
      </c>
      <c r="AK7" s="316" t="s">
        <v>794</v>
      </c>
    </row>
    <row r="8" spans="1:38">
      <c r="A8" s="399"/>
      <c r="B8" s="20" t="s">
        <v>9</v>
      </c>
      <c r="C8" s="20"/>
      <c r="D8" s="20"/>
      <c r="E8" s="20"/>
      <c r="F8" s="362"/>
      <c r="G8" s="362"/>
      <c r="H8" s="362"/>
      <c r="I8" s="362"/>
      <c r="J8" s="362"/>
      <c r="K8" s="362"/>
      <c r="L8" s="362"/>
      <c r="M8" s="362"/>
      <c r="N8" s="328"/>
      <c r="O8" s="20" t="s">
        <v>100</v>
      </c>
      <c r="P8" s="361"/>
      <c r="Q8" s="361"/>
      <c r="R8" s="361"/>
      <c r="S8" s="361"/>
      <c r="T8" s="361"/>
      <c r="U8" s="268"/>
      <c r="V8" s="399"/>
      <c r="AF8" s="315" t="s">
        <v>788</v>
      </c>
      <c r="AG8" s="314" t="s">
        <v>782</v>
      </c>
      <c r="AH8" s="313">
        <v>1</v>
      </c>
      <c r="AI8" s="313">
        <v>25000</v>
      </c>
      <c r="AJ8" s="313">
        <v>10000</v>
      </c>
      <c r="AK8" s="316" t="s">
        <v>793</v>
      </c>
    </row>
    <row r="9" spans="1:38">
      <c r="A9" s="399"/>
      <c r="B9" s="20" t="s">
        <v>3</v>
      </c>
      <c r="C9" s="20"/>
      <c r="D9" s="20"/>
      <c r="E9" s="20"/>
      <c r="F9" s="362"/>
      <c r="G9" s="362"/>
      <c r="H9" s="362"/>
      <c r="I9" s="362"/>
      <c r="J9" s="362"/>
      <c r="K9" s="362"/>
      <c r="L9" s="362"/>
      <c r="M9" s="362"/>
      <c r="N9" s="328"/>
      <c r="O9" s="20" t="s">
        <v>101</v>
      </c>
      <c r="P9" s="362"/>
      <c r="Q9" s="362"/>
      <c r="R9" s="362"/>
      <c r="S9" s="362"/>
      <c r="T9" s="362"/>
      <c r="U9" s="268"/>
      <c r="V9" s="399"/>
      <c r="AK9" s="398" t="s">
        <v>795</v>
      </c>
      <c r="AL9" s="398"/>
    </row>
    <row r="10" spans="1:38" ht="22.5" customHeight="1">
      <c r="A10" s="399"/>
      <c r="B10" s="338" t="str">
        <f>IF(ISBLANK(TP_Return_Date),"Travel Voucher Due to the Controller’s Office within 60 days of Return Date or 60 days from the day the expense occurred for mileage-only claims.","Travel Voucher Due to the Controller's Office by " &amp; TEXT(TP_Return_Date+60,"m/d/yyyy")&amp;" or 60 days from the day the expense occurred for mileage-only claims.")</f>
        <v>Travel Voucher Due to the Controller’s Office within 60 days of Return Date or 60 days from the day the expense occurred for mileage-only claims.</v>
      </c>
      <c r="C10" s="338"/>
      <c r="D10" s="338"/>
      <c r="E10" s="338"/>
      <c r="F10" s="338"/>
      <c r="G10" s="338"/>
      <c r="H10" s="338"/>
      <c r="I10" s="338"/>
      <c r="J10" s="338"/>
      <c r="K10" s="338"/>
      <c r="L10" s="338"/>
      <c r="M10" s="338"/>
      <c r="N10" s="338"/>
      <c r="O10" s="338"/>
      <c r="P10" s="338"/>
      <c r="Q10" s="338"/>
      <c r="R10" s="338"/>
      <c r="S10" s="338"/>
      <c r="T10" s="338"/>
      <c r="V10" s="399"/>
      <c r="AK10" s="398"/>
      <c r="AL10" s="398"/>
    </row>
    <row r="11" spans="1:38">
      <c r="A11" s="399"/>
      <c r="C11" s="70" t="s">
        <v>51</v>
      </c>
      <c r="E11" s="23" t="s">
        <v>5</v>
      </c>
      <c r="F11" s="20"/>
      <c r="G11" s="366"/>
      <c r="H11" s="366"/>
      <c r="I11" s="366"/>
      <c r="J11" s="366"/>
      <c r="K11" s="366"/>
      <c r="L11" s="366"/>
      <c r="M11" s="366"/>
      <c r="O11" s="23" t="s">
        <v>7</v>
      </c>
      <c r="P11" s="20"/>
      <c r="Q11" s="366"/>
      <c r="R11" s="366"/>
      <c r="S11" s="366"/>
      <c r="T11" s="366"/>
      <c r="V11" s="399"/>
      <c r="X11" s="306"/>
      <c r="AK11" s="398"/>
      <c r="AL11" s="398"/>
    </row>
    <row r="12" spans="1:38">
      <c r="A12" s="399"/>
      <c r="C12" s="70" t="s">
        <v>54</v>
      </c>
      <c r="E12" s="23" t="s">
        <v>6</v>
      </c>
      <c r="F12" s="20"/>
      <c r="G12" s="367"/>
      <c r="H12" s="367"/>
      <c r="I12" s="367"/>
      <c r="J12" s="367"/>
      <c r="K12" s="367"/>
      <c r="L12" s="367"/>
      <c r="M12" s="367"/>
      <c r="O12" s="23" t="s">
        <v>8</v>
      </c>
      <c r="P12" s="20"/>
      <c r="Q12" s="367"/>
      <c r="R12" s="367"/>
      <c r="S12" s="367"/>
      <c r="T12" s="367"/>
      <c r="V12" s="399"/>
      <c r="X12" s="329"/>
      <c r="AK12" s="398"/>
      <c r="AL12" s="398"/>
    </row>
    <row r="13" spans="1:38" ht="9" customHeight="1">
      <c r="A13" s="399"/>
      <c r="B13" s="20"/>
      <c r="C13" s="20"/>
      <c r="D13" s="20"/>
      <c r="E13" s="20"/>
      <c r="F13" s="20"/>
      <c r="G13" s="295"/>
      <c r="H13" s="295"/>
      <c r="I13" s="295"/>
      <c r="J13" s="295"/>
      <c r="K13" s="295"/>
      <c r="L13" s="295"/>
      <c r="M13" s="295"/>
      <c r="N13" s="20"/>
      <c r="O13" s="20"/>
      <c r="P13" s="20"/>
      <c r="Q13" s="20"/>
      <c r="R13" s="20"/>
      <c r="S13" s="20"/>
      <c r="T13" s="20"/>
      <c r="V13" s="399"/>
    </row>
    <row r="14" spans="1:38" s="24" customFormat="1">
      <c r="A14" s="399"/>
      <c r="B14" s="22"/>
      <c r="C14" s="29" t="s">
        <v>53</v>
      </c>
      <c r="E14" s="360" t="s">
        <v>770</v>
      </c>
      <c r="F14" s="360"/>
      <c r="G14" s="361" t="s">
        <v>312</v>
      </c>
      <c r="H14" s="361"/>
      <c r="I14" s="361"/>
      <c r="J14" s="361"/>
      <c r="K14" s="361"/>
      <c r="L14" s="361"/>
      <c r="M14" s="293">
        <v>2</v>
      </c>
      <c r="O14" s="360" t="s">
        <v>771</v>
      </c>
      <c r="P14" s="360"/>
      <c r="Q14" s="361"/>
      <c r="R14" s="361"/>
      <c r="S14" s="361"/>
      <c r="T14" s="293">
        <v>1</v>
      </c>
      <c r="V14" s="399"/>
    </row>
    <row r="15" spans="1:38" s="24" customFormat="1">
      <c r="A15" s="399"/>
      <c r="B15" s="22"/>
      <c r="C15" s="71" t="s">
        <v>52</v>
      </c>
      <c r="D15" s="291"/>
      <c r="E15" s="360" t="s">
        <v>770</v>
      </c>
      <c r="F15" s="360"/>
      <c r="G15" s="362"/>
      <c r="H15" s="362"/>
      <c r="I15" s="362"/>
      <c r="J15" s="362"/>
      <c r="K15" s="362"/>
      <c r="L15" s="362"/>
      <c r="M15" s="294">
        <v>1</v>
      </c>
      <c r="O15" s="360" t="s">
        <v>771</v>
      </c>
      <c r="P15" s="360"/>
      <c r="Q15" s="362"/>
      <c r="R15" s="362"/>
      <c r="S15" s="362"/>
      <c r="T15" s="294">
        <v>1</v>
      </c>
      <c r="V15" s="399"/>
    </row>
    <row r="16" spans="1:38" s="24" customFormat="1">
      <c r="A16" s="399"/>
      <c r="B16" s="22"/>
      <c r="C16" s="22"/>
      <c r="D16" s="291"/>
      <c r="E16" s="360" t="s">
        <v>770</v>
      </c>
      <c r="F16" s="360"/>
      <c r="G16" s="362"/>
      <c r="H16" s="362"/>
      <c r="I16" s="362"/>
      <c r="J16" s="362"/>
      <c r="K16" s="362"/>
      <c r="L16" s="362"/>
      <c r="M16" s="294">
        <v>1</v>
      </c>
      <c r="O16" s="360" t="s">
        <v>771</v>
      </c>
      <c r="P16" s="360"/>
      <c r="Q16" s="362"/>
      <c r="R16" s="362"/>
      <c r="S16" s="362"/>
      <c r="T16" s="294">
        <v>1</v>
      </c>
      <c r="V16" s="399"/>
    </row>
    <row r="17" spans="1:40" ht="9.9499999999999993" customHeight="1">
      <c r="A17" s="399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V17" s="399"/>
    </row>
    <row r="18" spans="1:40" ht="15" customHeight="1">
      <c r="A18" s="399"/>
      <c r="B18" s="330" t="s">
        <v>11</v>
      </c>
      <c r="C18" s="20"/>
      <c r="D18" s="82"/>
      <c r="E18" s="339"/>
      <c r="F18" s="339"/>
      <c r="G18" s="339"/>
      <c r="H18" s="339"/>
      <c r="I18" s="339"/>
      <c r="J18" s="339"/>
      <c r="K18" s="339"/>
      <c r="L18" s="339"/>
      <c r="M18" s="339"/>
      <c r="N18" s="339"/>
      <c r="O18" s="339"/>
      <c r="P18" s="339"/>
      <c r="Q18" s="339"/>
      <c r="R18" s="339"/>
      <c r="S18" s="339"/>
      <c r="T18" s="339"/>
      <c r="V18" s="399"/>
    </row>
    <row r="19" spans="1:40" ht="6.75" customHeight="1" thickBot="1">
      <c r="A19" s="399"/>
      <c r="C19" s="20"/>
      <c r="D19" s="82"/>
      <c r="E19" s="81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V19" s="399"/>
    </row>
    <row r="20" spans="1:40" ht="14.25" customHeight="1">
      <c r="A20" s="399"/>
      <c r="B20" s="349" t="s">
        <v>776</v>
      </c>
      <c r="C20" s="350"/>
      <c r="D20" s="350"/>
      <c r="E20" s="350"/>
      <c r="F20" s="350"/>
      <c r="G20" s="350"/>
      <c r="H20" s="350"/>
      <c r="I20" s="350"/>
      <c r="J20" s="350"/>
      <c r="K20" s="350"/>
      <c r="L20" s="350"/>
      <c r="M20" s="350"/>
      <c r="N20" s="350"/>
      <c r="O20" s="350"/>
      <c r="P20" s="350"/>
      <c r="Q20" s="350"/>
      <c r="R20" s="350"/>
      <c r="S20" s="350"/>
      <c r="T20" s="351"/>
      <c r="V20" s="399"/>
      <c r="AB20" s="19" t="s">
        <v>164</v>
      </c>
      <c r="AF20" s="370" t="str">
        <f>IF(SUM('Air&amp;RentalCar'!$G$19)=0,"","535110 In-state Air")</f>
        <v/>
      </c>
      <c r="AG20" s="371"/>
      <c r="AH20" s="371"/>
      <c r="AI20" s="372"/>
      <c r="AJ20" s="86"/>
      <c r="AK20" s="369">
        <f>'Air&amp;RentalCar'!$G$19</f>
        <v>0</v>
      </c>
      <c r="AL20" s="369"/>
      <c r="AM20" s="28"/>
      <c r="AN20" s="323">
        <f t="shared" ref="AN20:AN43" si="0">$J20</f>
        <v>0</v>
      </c>
    </row>
    <row r="21" spans="1:40" s="26" customFormat="1" ht="24.75" customHeight="1">
      <c r="A21" s="103"/>
      <c r="B21" s="355" t="s">
        <v>77</v>
      </c>
      <c r="C21" s="356"/>
      <c r="D21" s="88"/>
      <c r="E21" s="354" t="s">
        <v>78</v>
      </c>
      <c r="F21" s="354"/>
      <c r="G21" s="354"/>
      <c r="H21" s="354"/>
      <c r="I21" s="116"/>
      <c r="J21" s="354" t="s">
        <v>79</v>
      </c>
      <c r="K21" s="354"/>
      <c r="L21" s="116"/>
      <c r="M21" s="111" t="s">
        <v>80</v>
      </c>
      <c r="N21" s="80"/>
      <c r="O21" s="354" t="s">
        <v>81</v>
      </c>
      <c r="P21" s="354"/>
      <c r="Q21" s="354"/>
      <c r="R21" s="115"/>
      <c r="S21" s="352" t="s">
        <v>82</v>
      </c>
      <c r="T21" s="353"/>
      <c r="U21" s="25"/>
      <c r="X21" s="26" t="s">
        <v>796</v>
      </c>
      <c r="Y21" s="319" t="str">
        <f>IF(SUM(Y22:Y24)&lt;4,"IN",IF(MOD(SUM(Y22:Y24),100)=0,"OUT","MIX"))</f>
        <v>IN</v>
      </c>
      <c r="AB21" s="142" t="s">
        <v>130</v>
      </c>
      <c r="AF21" s="342" t="str">
        <f>IF(SUM('Air&amp;RentalCar'!$G$20)=0,"","535210 Out-of-state Air")</f>
        <v/>
      </c>
      <c r="AG21" s="343"/>
      <c r="AH21" s="343"/>
      <c r="AI21" s="344"/>
      <c r="AJ21" s="86"/>
      <c r="AK21" s="358">
        <f>'Air&amp;RentalCar'!$G$20</f>
        <v>0</v>
      </c>
      <c r="AL21" s="358"/>
      <c r="AM21" s="28"/>
      <c r="AN21" s="323" t="str">
        <f t="shared" si="0"/>
        <v>Total Charges</v>
      </c>
    </row>
    <row r="22" spans="1:40" ht="13.5" customHeight="1">
      <c r="A22" s="363" t="s">
        <v>83</v>
      </c>
      <c r="B22" s="345"/>
      <c r="C22" s="346"/>
      <c r="D22" s="28"/>
      <c r="E22" s="370" t="str">
        <f>IF(SUM('Air&amp;RentalCar'!$G$19)=0,"","535110 In-state Air")</f>
        <v/>
      </c>
      <c r="F22" s="371"/>
      <c r="G22" s="371"/>
      <c r="H22" s="372"/>
      <c r="I22" s="86"/>
      <c r="J22" s="369">
        <f>'Air&amp;RentalCar'!$G$19</f>
        <v>0</v>
      </c>
      <c r="K22" s="369"/>
      <c r="L22" s="28"/>
      <c r="M22" s="323">
        <f t="shared" ref="M22:M45" si="1">$J22</f>
        <v>0</v>
      </c>
      <c r="N22" s="28"/>
      <c r="O22" s="83"/>
      <c r="P22" s="89"/>
      <c r="Q22" s="122"/>
      <c r="R22" s="24"/>
      <c r="S22" s="340"/>
      <c r="T22" s="341"/>
      <c r="U22" s="24"/>
      <c r="X22" s="18">
        <f>IF(M14=1,0,IF(M14=2,1,IF(M14=20,1,100)))</f>
        <v>1</v>
      </c>
      <c r="Y22" s="18">
        <f>IF(T14=1,0,IF(T14=2,1,IF(T14=20,1,100)))</f>
        <v>0</v>
      </c>
      <c r="AB22" s="142" t="s">
        <v>114</v>
      </c>
      <c r="AF22" s="342" t="str">
        <f>IF(SUM('Air&amp;RentalCar'!$G$23)=0,"","535310 International Air")</f>
        <v/>
      </c>
      <c r="AG22" s="343"/>
      <c r="AH22" s="343"/>
      <c r="AI22" s="344"/>
      <c r="AJ22" s="86"/>
      <c r="AK22" s="358">
        <f>'Air&amp;RentalCar'!$G$23</f>
        <v>0</v>
      </c>
      <c r="AL22" s="358"/>
      <c r="AM22" s="28"/>
      <c r="AN22" s="323">
        <f t="shared" si="0"/>
        <v>0</v>
      </c>
    </row>
    <row r="23" spans="1:40" ht="13.5" customHeight="1">
      <c r="A23" s="363"/>
      <c r="B23" s="345"/>
      <c r="C23" s="346"/>
      <c r="D23" s="28"/>
      <c r="E23" s="342" t="str">
        <f>IF(SUM('Air&amp;RentalCar'!$G$20)=0,"","535210 Out-of-state Air")</f>
        <v/>
      </c>
      <c r="F23" s="343"/>
      <c r="G23" s="343"/>
      <c r="H23" s="344"/>
      <c r="I23" s="86"/>
      <c r="J23" s="358">
        <f>'Air&amp;RentalCar'!$G$20</f>
        <v>0</v>
      </c>
      <c r="K23" s="358"/>
      <c r="L23" s="28"/>
      <c r="M23" s="323">
        <f t="shared" si="1"/>
        <v>0</v>
      </c>
      <c r="N23" s="28"/>
      <c r="O23" s="89"/>
      <c r="P23" s="83"/>
      <c r="Q23" s="122"/>
      <c r="R23" s="24"/>
      <c r="S23" s="340"/>
      <c r="T23" s="341"/>
      <c r="U23" s="24"/>
      <c r="X23" s="18">
        <f>IF(M15=1,0,IF(M15=2,1,IF(M15=20,1,100)))</f>
        <v>0</v>
      </c>
      <c r="Y23" s="18">
        <f>IF(T15=1,0,IF(T15=2,1,IF(T15=20,1,100)))</f>
        <v>0</v>
      </c>
      <c r="AB23" s="142" t="s">
        <v>113</v>
      </c>
      <c r="AF23" s="357" t="str">
        <f>IF(SUM('Air&amp;RentalCar'!$G$21)=0,"","535410 Student Air")</f>
        <v/>
      </c>
      <c r="AG23" s="357"/>
      <c r="AH23" s="357"/>
      <c r="AI23" s="357"/>
      <c r="AJ23" s="87"/>
      <c r="AK23" s="358">
        <f>'Air&amp;RentalCar'!$G$21</f>
        <v>0</v>
      </c>
      <c r="AL23" s="358"/>
      <c r="AM23" s="28"/>
      <c r="AN23" s="323">
        <f t="shared" si="0"/>
        <v>0</v>
      </c>
    </row>
    <row r="24" spans="1:40" ht="13.5" customHeight="1">
      <c r="A24" s="363"/>
      <c r="B24" s="345"/>
      <c r="C24" s="346"/>
      <c r="D24" s="28"/>
      <c r="E24" s="342" t="str">
        <f>IF(SUM('Air&amp;RentalCar'!$G$23)=0,"","535310 International Air")</f>
        <v/>
      </c>
      <c r="F24" s="343"/>
      <c r="G24" s="343"/>
      <c r="H24" s="344"/>
      <c r="I24" s="86"/>
      <c r="J24" s="358">
        <f>'Air&amp;RentalCar'!$G$23</f>
        <v>0</v>
      </c>
      <c r="K24" s="358"/>
      <c r="L24" s="28"/>
      <c r="M24" s="323">
        <f t="shared" si="1"/>
        <v>0</v>
      </c>
      <c r="N24" s="28"/>
      <c r="P24" s="83"/>
      <c r="Q24" s="122"/>
      <c r="R24" s="24"/>
      <c r="S24" s="340"/>
      <c r="T24" s="341"/>
      <c r="U24" s="24"/>
      <c r="X24" s="18">
        <f>IF(M16=1,0,IF(M16=2,1,IF(M16=20,1,100)))</f>
        <v>0</v>
      </c>
      <c r="Y24" s="18">
        <f>IF(T16=1,0,IF(T16=2,1,IF(T16=20,1,100)))</f>
        <v>0</v>
      </c>
      <c r="AB24" s="142" t="s">
        <v>116</v>
      </c>
      <c r="AF24" s="357" t="str">
        <f>IF(SUM('Air&amp;RentalCar'!$G$22)=0,"","535550 Other Non-Employee Travel Air")</f>
        <v/>
      </c>
      <c r="AG24" s="357"/>
      <c r="AH24" s="357"/>
      <c r="AI24" s="357"/>
      <c r="AJ24" s="87"/>
      <c r="AK24" s="358">
        <f>'Air&amp;RentalCar'!$G$22</f>
        <v>0</v>
      </c>
      <c r="AL24" s="358"/>
      <c r="AM24" s="28"/>
      <c r="AN24" s="323">
        <f t="shared" si="0"/>
        <v>0</v>
      </c>
    </row>
    <row r="25" spans="1:40" ht="13.5" customHeight="1">
      <c r="A25" s="363"/>
      <c r="B25" s="345"/>
      <c r="C25" s="346"/>
      <c r="D25" s="28"/>
      <c r="E25" s="357" t="str">
        <f>IF(SUM('Air&amp;RentalCar'!$G$21)=0,"","535410 Student Air")</f>
        <v/>
      </c>
      <c r="F25" s="357"/>
      <c r="G25" s="357"/>
      <c r="H25" s="357"/>
      <c r="I25" s="87"/>
      <c r="J25" s="358">
        <f>'Air&amp;RentalCar'!$G$21</f>
        <v>0</v>
      </c>
      <c r="K25" s="358"/>
      <c r="L25" s="28"/>
      <c r="M25" s="323">
        <f t="shared" si="1"/>
        <v>0</v>
      </c>
      <c r="N25" s="28"/>
      <c r="O25" s="85"/>
      <c r="P25" s="85"/>
      <c r="Q25" s="122"/>
      <c r="R25" s="24"/>
      <c r="S25" s="340"/>
      <c r="T25" s="341"/>
      <c r="U25" s="24"/>
      <c r="AB25" s="142" t="s">
        <v>115</v>
      </c>
      <c r="AF25" s="342" t="str">
        <f>IF(SUM(Lodging!$F$30)=0,"","535111 In-state Hotel")</f>
        <v/>
      </c>
      <c r="AG25" s="343"/>
      <c r="AH25" s="343"/>
      <c r="AI25" s="344"/>
      <c r="AJ25" s="87"/>
      <c r="AK25" s="358">
        <f>Lodging!$F$30</f>
        <v>0</v>
      </c>
      <c r="AL25" s="358"/>
      <c r="AM25" s="28"/>
      <c r="AN25" s="323">
        <f t="shared" si="0"/>
        <v>0</v>
      </c>
    </row>
    <row r="26" spans="1:40" ht="13.5" customHeight="1">
      <c r="A26" s="363"/>
      <c r="B26" s="345"/>
      <c r="C26" s="346"/>
      <c r="D26" s="28"/>
      <c r="E26" s="357" t="str">
        <f>IF(SUM('Air&amp;RentalCar'!$G$22)=0,"","535550 Other Non-Employee Travel Air")</f>
        <v/>
      </c>
      <c r="F26" s="357"/>
      <c r="G26" s="357"/>
      <c r="H26" s="357"/>
      <c r="I26" s="87"/>
      <c r="J26" s="358">
        <f>'Air&amp;RentalCar'!$G$22</f>
        <v>0</v>
      </c>
      <c r="K26" s="358"/>
      <c r="L26" s="28"/>
      <c r="M26" s="323">
        <f t="shared" si="1"/>
        <v>0</v>
      </c>
      <c r="N26" s="28"/>
      <c r="O26" s="85"/>
      <c r="P26" s="85"/>
      <c r="Q26" s="122"/>
      <c r="R26" s="24"/>
      <c r="S26" s="340"/>
      <c r="T26" s="341"/>
      <c r="U26" s="24"/>
      <c r="X26" s="18">
        <f>SUM(X28:X51)</f>
        <v>0</v>
      </c>
      <c r="Y26" s="18">
        <f>SUM(Y28:Y51)</f>
        <v>24</v>
      </c>
      <c r="Z26" s="18">
        <f>SUM(Z28:Z51)</f>
        <v>0</v>
      </c>
      <c r="AB26" s="142" t="s">
        <v>117</v>
      </c>
      <c r="AF26" s="342" t="str">
        <f>IF(SUM(Lodging!$F$31)=0,"","535211 Out-of-state Hotel")</f>
        <v/>
      </c>
      <c r="AG26" s="343"/>
      <c r="AH26" s="343"/>
      <c r="AI26" s="344"/>
      <c r="AJ26" s="87"/>
      <c r="AK26" s="358">
        <f>Lodging!$F$31</f>
        <v>0</v>
      </c>
      <c r="AL26" s="358"/>
      <c r="AM26" s="28"/>
      <c r="AN26" s="323">
        <f t="shared" si="0"/>
        <v>0</v>
      </c>
    </row>
    <row r="27" spans="1:40" ht="13.5" customHeight="1">
      <c r="A27" s="363"/>
      <c r="B27" s="345"/>
      <c r="C27" s="346"/>
      <c r="D27" s="28"/>
      <c r="E27" s="342" t="str">
        <f>IF(SUM(Lodging!$F$30)=0,"","535111 In-state Hotel")</f>
        <v/>
      </c>
      <c r="F27" s="343"/>
      <c r="G27" s="343"/>
      <c r="H27" s="344"/>
      <c r="I27" s="87"/>
      <c r="J27" s="358">
        <f>Lodging!$F$30</f>
        <v>0</v>
      </c>
      <c r="K27" s="358"/>
      <c r="L27" s="28"/>
      <c r="M27" s="323">
        <f t="shared" si="1"/>
        <v>0</v>
      </c>
      <c r="N27" s="84"/>
      <c r="O27" s="85"/>
      <c r="P27" s="85"/>
      <c r="Q27" s="122"/>
      <c r="R27" s="24"/>
      <c r="S27" s="340"/>
      <c r="T27" s="341"/>
      <c r="U27" s="24"/>
      <c r="X27" s="18" t="s">
        <v>798</v>
      </c>
      <c r="Z27" s="18" t="s">
        <v>799</v>
      </c>
      <c r="AB27" s="142" t="s">
        <v>118</v>
      </c>
      <c r="AF27" s="342" t="str">
        <f>IF(SUM(Lodging!$F$34)=0,"","535311 International Hotel")</f>
        <v/>
      </c>
      <c r="AG27" s="343"/>
      <c r="AH27" s="343"/>
      <c r="AI27" s="344"/>
      <c r="AJ27" s="87"/>
      <c r="AK27" s="358">
        <f>Lodging!$F$34</f>
        <v>0</v>
      </c>
      <c r="AL27" s="358"/>
      <c r="AM27" s="28"/>
      <c r="AN27" s="323">
        <f t="shared" si="0"/>
        <v>0</v>
      </c>
    </row>
    <row r="28" spans="1:40" ht="13.5" customHeight="1">
      <c r="A28" s="363"/>
      <c r="B28" s="345"/>
      <c r="C28" s="346"/>
      <c r="D28" s="28"/>
      <c r="E28" s="342" t="str">
        <f>IF(SUM(Lodging!$F$31)=0,"","535211 Out-of-state Hotel")</f>
        <v/>
      </c>
      <c r="F28" s="343"/>
      <c r="G28" s="343"/>
      <c r="H28" s="344"/>
      <c r="I28" s="87"/>
      <c r="J28" s="358">
        <f>Lodging!$F$31</f>
        <v>0</v>
      </c>
      <c r="K28" s="358"/>
      <c r="L28" s="28"/>
      <c r="M28" s="323">
        <f t="shared" si="1"/>
        <v>0</v>
      </c>
      <c r="N28" s="84"/>
      <c r="O28" s="85"/>
      <c r="P28" s="85"/>
      <c r="Q28" s="122"/>
      <c r="R28" s="24"/>
      <c r="S28" s="340"/>
      <c r="T28" s="341"/>
      <c r="U28" s="24"/>
      <c r="W28" s="18" t="str">
        <f>IF(ISBLANK(B22),"",TEXT(B22,"00000"))</f>
        <v/>
      </c>
      <c r="X28" s="18">
        <f t="shared" ref="X28:X51" si="2">IF(LEN(W28)&gt;4,1,IF(LEN(W28)&gt;0,2,0))</f>
        <v>0</v>
      </c>
      <c r="Y28" s="18">
        <f>IF(X28=Z28,1,1000)</f>
        <v>1</v>
      </c>
      <c r="Z28" s="18">
        <f>IF(LEN(TRIM(E22))&gt;2,1,0)</f>
        <v>0</v>
      </c>
      <c r="AB28" s="142" t="s">
        <v>119</v>
      </c>
      <c r="AF28" s="342" t="str">
        <f>IF(SUM(Lodging!$F$32)=0,"","535411 Student Hotel")</f>
        <v/>
      </c>
      <c r="AG28" s="343"/>
      <c r="AH28" s="343"/>
      <c r="AI28" s="344"/>
      <c r="AJ28" s="87"/>
      <c r="AK28" s="358">
        <f>Lodging!$F$32</f>
        <v>0</v>
      </c>
      <c r="AL28" s="358"/>
      <c r="AM28" s="28"/>
      <c r="AN28" s="323">
        <f t="shared" si="0"/>
        <v>0</v>
      </c>
    </row>
    <row r="29" spans="1:40" ht="13.5" customHeight="1">
      <c r="A29" s="363"/>
      <c r="B29" s="345"/>
      <c r="C29" s="346"/>
      <c r="D29" s="28"/>
      <c r="E29" s="342" t="str">
        <f>IF(SUM(Lodging!$F$34)=0,"","535311 International Hotel")</f>
        <v/>
      </c>
      <c r="F29" s="343"/>
      <c r="G29" s="343"/>
      <c r="H29" s="344"/>
      <c r="I29" s="87"/>
      <c r="J29" s="358">
        <f>Lodging!$F$34</f>
        <v>0</v>
      </c>
      <c r="K29" s="358"/>
      <c r="L29" s="28"/>
      <c r="M29" s="323">
        <f t="shared" si="1"/>
        <v>0</v>
      </c>
      <c r="N29" s="84"/>
      <c r="O29" s="85"/>
      <c r="P29" s="85"/>
      <c r="Q29" s="122"/>
      <c r="R29" s="24"/>
      <c r="S29" s="340"/>
      <c r="T29" s="341"/>
      <c r="U29" s="24"/>
      <c r="W29" s="18" t="str">
        <f t="shared" ref="W29:W51" si="3">IF(ISBLANK(B23),"",TEXT(B23,"00000"))</f>
        <v/>
      </c>
      <c r="X29" s="18">
        <f t="shared" si="2"/>
        <v>0</v>
      </c>
      <c r="Y29" s="18">
        <f t="shared" ref="Y29:Y51" si="4">IF(X29=Z29,1,1000)</f>
        <v>1</v>
      </c>
      <c r="Z29" s="18">
        <f t="shared" ref="Z29:Z51" si="5">IF(LEN(TRIM(E23))&gt;2,1,0)</f>
        <v>0</v>
      </c>
      <c r="AB29" s="142" t="s">
        <v>121</v>
      </c>
      <c r="AF29" s="342" t="str">
        <f>IF(SUM(Lodging!$F$33)=0,"","535511 Other Non-Employee Hotel")</f>
        <v/>
      </c>
      <c r="AG29" s="343"/>
      <c r="AH29" s="343"/>
      <c r="AI29" s="344"/>
      <c r="AJ29" s="86"/>
      <c r="AK29" s="358">
        <f>Lodging!$F$33</f>
        <v>0</v>
      </c>
      <c r="AL29" s="358"/>
      <c r="AM29" s="28"/>
      <c r="AN29" s="323">
        <f t="shared" si="0"/>
        <v>0</v>
      </c>
    </row>
    <row r="30" spans="1:40" ht="13.5" customHeight="1">
      <c r="A30" s="363"/>
      <c r="B30" s="345"/>
      <c r="C30" s="346"/>
      <c r="D30" s="28"/>
      <c r="E30" s="342" t="str">
        <f>IF(SUM(Lodging!$F$32)=0,"","535411 Student Hotel")</f>
        <v/>
      </c>
      <c r="F30" s="343"/>
      <c r="G30" s="343"/>
      <c r="H30" s="344"/>
      <c r="I30" s="87"/>
      <c r="J30" s="358">
        <f>Lodging!$F$32</f>
        <v>0</v>
      </c>
      <c r="K30" s="358"/>
      <c r="L30" s="28"/>
      <c r="M30" s="323">
        <f t="shared" si="1"/>
        <v>0</v>
      </c>
      <c r="N30" s="84"/>
      <c r="O30" s="85"/>
      <c r="P30" s="85"/>
      <c r="Q30" s="122"/>
      <c r="R30" s="24"/>
      <c r="S30" s="340"/>
      <c r="T30" s="341"/>
      <c r="U30" s="24"/>
      <c r="W30" s="18" t="str">
        <f t="shared" si="3"/>
        <v/>
      </c>
      <c r="X30" s="18">
        <f t="shared" si="2"/>
        <v>0</v>
      </c>
      <c r="Y30" s="18">
        <f t="shared" si="4"/>
        <v>1</v>
      </c>
      <c r="Z30" s="18">
        <f t="shared" si="5"/>
        <v>0</v>
      </c>
      <c r="AB30" s="142" t="s">
        <v>120</v>
      </c>
      <c r="AF30" s="365" t="str">
        <f>IF(SUM('Air&amp;RentalCar'!$G$39)=0,"","535112 In-state Rental Car")</f>
        <v/>
      </c>
      <c r="AG30" s="365"/>
      <c r="AH30" s="365"/>
      <c r="AI30" s="365"/>
      <c r="AJ30" s="86"/>
      <c r="AK30" s="358">
        <f>'Air&amp;RentalCar'!$G$39</f>
        <v>0</v>
      </c>
      <c r="AL30" s="358"/>
      <c r="AM30" s="28"/>
      <c r="AN30" s="323">
        <f t="shared" si="0"/>
        <v>0</v>
      </c>
    </row>
    <row r="31" spans="1:40" ht="13.5" customHeight="1">
      <c r="A31" s="363"/>
      <c r="B31" s="345"/>
      <c r="C31" s="346"/>
      <c r="D31" s="28"/>
      <c r="E31" s="342" t="str">
        <f>IF(SUM(Lodging!$F$33)=0,"","535511 Other Non-Employee Hotel")</f>
        <v/>
      </c>
      <c r="F31" s="343"/>
      <c r="G31" s="343"/>
      <c r="H31" s="344"/>
      <c r="I31" s="86"/>
      <c r="J31" s="358">
        <f>Lodging!$F$33</f>
        <v>0</v>
      </c>
      <c r="K31" s="358"/>
      <c r="L31" s="28"/>
      <c r="M31" s="323">
        <f t="shared" si="1"/>
        <v>0</v>
      </c>
      <c r="N31" s="28"/>
      <c r="O31" s="83"/>
      <c r="P31" s="83"/>
      <c r="Q31" s="83"/>
      <c r="R31" s="24"/>
      <c r="S31" s="340"/>
      <c r="T31" s="341"/>
      <c r="U31" s="24"/>
      <c r="W31" s="18" t="str">
        <f t="shared" si="3"/>
        <v/>
      </c>
      <c r="X31" s="18">
        <f t="shared" si="2"/>
        <v>0</v>
      </c>
      <c r="Y31" s="18">
        <f t="shared" si="4"/>
        <v>1</v>
      </c>
      <c r="Z31" s="18">
        <f t="shared" si="5"/>
        <v>0</v>
      </c>
      <c r="AB31" s="142" t="s">
        <v>122</v>
      </c>
      <c r="AF31" s="365" t="str">
        <f>IF(SUM('Air&amp;RentalCar'!$G$40)=0,"","535212 Out-of-state Rental Car")</f>
        <v/>
      </c>
      <c r="AG31" s="365"/>
      <c r="AH31" s="365"/>
      <c r="AI31" s="365"/>
      <c r="AJ31" s="86"/>
      <c r="AK31" s="358">
        <f>'Air&amp;RentalCar'!$G$40</f>
        <v>0</v>
      </c>
      <c r="AL31" s="358"/>
      <c r="AM31" s="28"/>
      <c r="AN31" s="323">
        <f t="shared" si="0"/>
        <v>0</v>
      </c>
    </row>
    <row r="32" spans="1:40" ht="13.5" customHeight="1">
      <c r="A32" s="363"/>
      <c r="B32" s="345"/>
      <c r="C32" s="346"/>
      <c r="D32" s="28"/>
      <c r="E32" s="365" t="str">
        <f>IF(SUM('Air&amp;RentalCar'!$G$39)=0,"","535112 In-state Rental Car")</f>
        <v/>
      </c>
      <c r="F32" s="365"/>
      <c r="G32" s="365"/>
      <c r="H32" s="365"/>
      <c r="I32" s="86"/>
      <c r="J32" s="358">
        <f>'Air&amp;RentalCar'!$G$39</f>
        <v>0</v>
      </c>
      <c r="K32" s="358"/>
      <c r="L32" s="28"/>
      <c r="M32" s="323">
        <f t="shared" si="1"/>
        <v>0</v>
      </c>
      <c r="N32" s="84"/>
      <c r="O32" s="85"/>
      <c r="P32" s="85"/>
      <c r="Q32" s="122"/>
      <c r="R32" s="24"/>
      <c r="S32" s="340"/>
      <c r="T32" s="341"/>
      <c r="U32" s="24"/>
      <c r="W32" s="18" t="str">
        <f t="shared" si="3"/>
        <v/>
      </c>
      <c r="X32" s="18">
        <f t="shared" si="2"/>
        <v>0</v>
      </c>
      <c r="Y32" s="18">
        <f t="shared" si="4"/>
        <v>1</v>
      </c>
      <c r="Z32" s="18">
        <f t="shared" si="5"/>
        <v>0</v>
      </c>
      <c r="AB32" s="142" t="s">
        <v>123</v>
      </c>
      <c r="AF32" s="365" t="str">
        <f>IF(SUM('Air&amp;RentalCar'!$G$43)=0,"","535312 International Rental Car")</f>
        <v/>
      </c>
      <c r="AG32" s="365"/>
      <c r="AH32" s="365"/>
      <c r="AI32" s="365"/>
      <c r="AJ32" s="86"/>
      <c r="AK32" s="358">
        <f>'Air&amp;RentalCar'!$G$43</f>
        <v>0</v>
      </c>
      <c r="AL32" s="358"/>
      <c r="AM32" s="28"/>
      <c r="AN32" s="323">
        <f t="shared" si="0"/>
        <v>0</v>
      </c>
    </row>
    <row r="33" spans="1:40" ht="13.5" customHeight="1">
      <c r="A33" s="363"/>
      <c r="B33" s="345"/>
      <c r="C33" s="346"/>
      <c r="D33" s="28"/>
      <c r="E33" s="365" t="str">
        <f>IF(SUM('Air&amp;RentalCar'!$G$40)=0,"","535212 Out-of-state Rental Car")</f>
        <v/>
      </c>
      <c r="F33" s="365"/>
      <c r="G33" s="365"/>
      <c r="H33" s="365"/>
      <c r="I33" s="86"/>
      <c r="J33" s="358">
        <f>'Air&amp;RentalCar'!$G$40</f>
        <v>0</v>
      </c>
      <c r="K33" s="358"/>
      <c r="L33" s="28"/>
      <c r="M33" s="323">
        <f t="shared" si="1"/>
        <v>0</v>
      </c>
      <c r="N33" s="84"/>
      <c r="O33" s="85"/>
      <c r="P33" s="85"/>
      <c r="Q33" s="123"/>
      <c r="R33" s="24"/>
      <c r="S33" s="340"/>
      <c r="T33" s="341"/>
      <c r="U33" s="24"/>
      <c r="W33" s="18" t="str">
        <f t="shared" si="3"/>
        <v/>
      </c>
      <c r="X33" s="18">
        <f t="shared" si="2"/>
        <v>0</v>
      </c>
      <c r="Y33" s="18">
        <f t="shared" si="4"/>
        <v>1</v>
      </c>
      <c r="Z33" s="18">
        <f t="shared" si="5"/>
        <v>0</v>
      </c>
      <c r="AB33" s="142" t="s">
        <v>124</v>
      </c>
      <c r="AF33" s="365" t="str">
        <f>IF(SUM('Air&amp;RentalCar'!$G$41)=0,"","535412 Student Rental Car")</f>
        <v/>
      </c>
      <c r="AG33" s="365"/>
      <c r="AH33" s="365"/>
      <c r="AI33" s="365"/>
      <c r="AJ33" s="86"/>
      <c r="AK33" s="358">
        <f>'Air&amp;RentalCar'!$G$41</f>
        <v>0</v>
      </c>
      <c r="AL33" s="358"/>
      <c r="AM33" s="28"/>
      <c r="AN33" s="323">
        <f t="shared" si="0"/>
        <v>0</v>
      </c>
    </row>
    <row r="34" spans="1:40" ht="13.5" customHeight="1">
      <c r="A34" s="363"/>
      <c r="B34" s="345"/>
      <c r="C34" s="346"/>
      <c r="D34" s="28"/>
      <c r="E34" s="365" t="str">
        <f>IF(SUM('Air&amp;RentalCar'!$G$43)=0,"","535312 International Rental Car")</f>
        <v/>
      </c>
      <c r="F34" s="365"/>
      <c r="G34" s="365"/>
      <c r="H34" s="365"/>
      <c r="I34" s="86"/>
      <c r="J34" s="358">
        <f>'Air&amp;RentalCar'!$G$43</f>
        <v>0</v>
      </c>
      <c r="K34" s="358"/>
      <c r="L34" s="28"/>
      <c r="M34" s="323">
        <f t="shared" si="1"/>
        <v>0</v>
      </c>
      <c r="N34" s="84"/>
      <c r="O34" s="85"/>
      <c r="P34" s="85"/>
      <c r="Q34" s="122"/>
      <c r="R34" s="24"/>
      <c r="S34" s="340"/>
      <c r="T34" s="341"/>
      <c r="U34" s="24"/>
      <c r="W34" s="18" t="str">
        <f t="shared" si="3"/>
        <v/>
      </c>
      <c r="X34" s="18">
        <f t="shared" si="2"/>
        <v>0</v>
      </c>
      <c r="Y34" s="18">
        <f t="shared" si="4"/>
        <v>1</v>
      </c>
      <c r="Z34" s="18">
        <f t="shared" si="5"/>
        <v>0</v>
      </c>
      <c r="AB34" s="142" t="s">
        <v>128</v>
      </c>
      <c r="AF34" s="365" t="str">
        <f>IF(SUM('Air&amp;RentalCar'!$G$42)=0,"","535552 Other Non-Employee Rental Car")</f>
        <v/>
      </c>
      <c r="AG34" s="365"/>
      <c r="AH34" s="365"/>
      <c r="AI34" s="365"/>
      <c r="AJ34" s="86"/>
      <c r="AK34" s="358">
        <f>'Air&amp;RentalCar'!$G$42</f>
        <v>0</v>
      </c>
      <c r="AL34" s="358"/>
      <c r="AM34" s="28"/>
      <c r="AN34" s="323">
        <f t="shared" si="0"/>
        <v>0</v>
      </c>
    </row>
    <row r="35" spans="1:40" ht="13.5" customHeight="1">
      <c r="A35" s="363"/>
      <c r="B35" s="345"/>
      <c r="C35" s="346"/>
      <c r="D35" s="28"/>
      <c r="E35" s="365" t="str">
        <f>IF(SUM('Air&amp;RentalCar'!$G$41)=0,"","535412 Student Rental Car")</f>
        <v/>
      </c>
      <c r="F35" s="365"/>
      <c r="G35" s="365"/>
      <c r="H35" s="365"/>
      <c r="I35" s="86"/>
      <c r="J35" s="358">
        <f>'Air&amp;RentalCar'!$G$41</f>
        <v>0</v>
      </c>
      <c r="K35" s="358"/>
      <c r="L35" s="28"/>
      <c r="M35" s="323">
        <f t="shared" si="1"/>
        <v>0</v>
      </c>
      <c r="N35" s="84"/>
      <c r="O35" s="85"/>
      <c r="P35" s="85"/>
      <c r="Q35" s="122"/>
      <c r="R35" s="24"/>
      <c r="S35" s="340"/>
      <c r="T35" s="341"/>
      <c r="U35" s="24"/>
      <c r="W35" s="18" t="str">
        <f t="shared" si="3"/>
        <v/>
      </c>
      <c r="X35" s="18">
        <f t="shared" si="2"/>
        <v>0</v>
      </c>
      <c r="Y35" s="18">
        <f t="shared" si="4"/>
        <v>1</v>
      </c>
      <c r="Z35" s="18">
        <f t="shared" si="5"/>
        <v>0</v>
      </c>
      <c r="AB35" s="142" t="s">
        <v>125</v>
      </c>
      <c r="AF35" s="357" t="str">
        <f>IF(SUM(Meals!$N$33:$O$33,Mileage!$K$33,Misc.Expenses!$H$41)=0,"","535113 In-state Misc. Expenses")</f>
        <v/>
      </c>
      <c r="AG35" s="357"/>
      <c r="AH35" s="357"/>
      <c r="AI35" s="357"/>
      <c r="AJ35" s="86"/>
      <c r="AK35" s="358">
        <f>SUM(Meals!$N$33:$O$33,Mileage!$K$33,Misc.Expenses!$H$41)</f>
        <v>0</v>
      </c>
      <c r="AL35" s="358"/>
      <c r="AM35" s="28"/>
      <c r="AN35" s="323">
        <f t="shared" si="0"/>
        <v>0</v>
      </c>
    </row>
    <row r="36" spans="1:40" ht="13.5" customHeight="1">
      <c r="A36" s="363"/>
      <c r="B36" s="345"/>
      <c r="C36" s="346"/>
      <c r="D36" s="28"/>
      <c r="E36" s="365" t="str">
        <f>IF(SUM('Air&amp;RentalCar'!$G$42)=0,"","535552 Other Non-Employee Rental Car")</f>
        <v/>
      </c>
      <c r="F36" s="365"/>
      <c r="G36" s="365"/>
      <c r="H36" s="365"/>
      <c r="I36" s="86"/>
      <c r="J36" s="358">
        <f>'Air&amp;RentalCar'!$G$42</f>
        <v>0</v>
      </c>
      <c r="K36" s="358"/>
      <c r="L36" s="28"/>
      <c r="M36" s="323">
        <f t="shared" si="1"/>
        <v>0</v>
      </c>
      <c r="N36" s="84"/>
      <c r="O36" s="85"/>
      <c r="P36" s="85"/>
      <c r="Q36" s="122"/>
      <c r="R36" s="24"/>
      <c r="S36" s="340"/>
      <c r="T36" s="341"/>
      <c r="U36" s="24"/>
      <c r="W36" s="18" t="str">
        <f t="shared" si="3"/>
        <v/>
      </c>
      <c r="X36" s="18">
        <f t="shared" si="2"/>
        <v>0</v>
      </c>
      <c r="Y36" s="18">
        <f t="shared" si="4"/>
        <v>1</v>
      </c>
      <c r="Z36" s="18">
        <f t="shared" si="5"/>
        <v>0</v>
      </c>
      <c r="AB36" s="142" t="s">
        <v>126</v>
      </c>
      <c r="AF36" s="357" t="str">
        <f>IF(SUM(Meals!$N$34:$O$34,Mileage!$K$34,Misc.Expenses!$H$42)=0,"","535213 Out-of-state Travel Misc. Expenses")</f>
        <v/>
      </c>
      <c r="AG36" s="357"/>
      <c r="AH36" s="357"/>
      <c r="AI36" s="357"/>
      <c r="AJ36" s="86"/>
      <c r="AK36" s="358">
        <f>SUM(Meals!$N$34:$O$34,Mileage!$K$34,Misc.Expenses!$H$42)</f>
        <v>0</v>
      </c>
      <c r="AL36" s="358"/>
      <c r="AM36" s="28"/>
      <c r="AN36" s="323">
        <f t="shared" si="0"/>
        <v>0</v>
      </c>
    </row>
    <row r="37" spans="1:40" ht="13.5" customHeight="1">
      <c r="A37" s="363"/>
      <c r="B37" s="345"/>
      <c r="C37" s="346"/>
      <c r="D37" s="28"/>
      <c r="E37" s="357" t="str">
        <f>IF(SUM(Meals!$N$33:$O$33,Mileage!$K$33,Misc.Expenses!$H$41)=0,"","535113 In-state Misc. Expenses")</f>
        <v/>
      </c>
      <c r="F37" s="357"/>
      <c r="G37" s="357"/>
      <c r="H37" s="357"/>
      <c r="I37" s="86"/>
      <c r="J37" s="358">
        <f>SUM(Meals!$N$33:$O$33,Mileage!$K$33,Misc.Expenses!$H$41)</f>
        <v>0</v>
      </c>
      <c r="K37" s="358"/>
      <c r="L37" s="28"/>
      <c r="M37" s="323">
        <f t="shared" si="1"/>
        <v>0</v>
      </c>
      <c r="N37" s="28"/>
      <c r="O37" s="83"/>
      <c r="P37" s="83"/>
      <c r="Q37" s="122"/>
      <c r="R37" s="24"/>
      <c r="S37" s="340"/>
      <c r="T37" s="341"/>
      <c r="U37" s="24"/>
      <c r="W37" s="18" t="str">
        <f t="shared" si="3"/>
        <v/>
      </c>
      <c r="X37" s="18">
        <f t="shared" si="2"/>
        <v>0</v>
      </c>
      <c r="Y37" s="18">
        <f t="shared" si="4"/>
        <v>1</v>
      </c>
      <c r="Z37" s="18">
        <f t="shared" si="5"/>
        <v>0</v>
      </c>
      <c r="AB37" s="142" t="s">
        <v>127</v>
      </c>
      <c r="AF37" s="357" t="str">
        <f>IF(SUM(Meals!$N$37:$O$37,Mileage!$K$37,Misc.Expenses!$H$46)=0,"","535313 International Travel Misc. Expenses")</f>
        <v/>
      </c>
      <c r="AG37" s="357"/>
      <c r="AH37" s="357"/>
      <c r="AI37" s="357"/>
      <c r="AJ37" s="86"/>
      <c r="AK37" s="358">
        <f>SUM(Meals!$N$37:$O$37,Mileage!$K$37,Misc.Expenses!$H$46)</f>
        <v>0</v>
      </c>
      <c r="AL37" s="358"/>
      <c r="AM37" s="28"/>
      <c r="AN37" s="323">
        <f t="shared" si="0"/>
        <v>0</v>
      </c>
    </row>
    <row r="38" spans="1:40" ht="13.5" customHeight="1">
      <c r="A38" s="363"/>
      <c r="B38" s="345"/>
      <c r="C38" s="346"/>
      <c r="D38" s="28"/>
      <c r="E38" s="357" t="str">
        <f>IF(SUM(Meals!$N$34:$O$34,Mileage!$K$34,Misc.Expenses!$H$42)=0,"","535213 Out-of-state Travel Misc. Expenses")</f>
        <v/>
      </c>
      <c r="F38" s="357"/>
      <c r="G38" s="357"/>
      <c r="H38" s="357"/>
      <c r="I38" s="86"/>
      <c r="J38" s="358">
        <f>SUM(Meals!$N$34:$O$34,Mileage!$K$34,Misc.Expenses!$H$42)</f>
        <v>0</v>
      </c>
      <c r="K38" s="358"/>
      <c r="L38" s="28"/>
      <c r="M38" s="323">
        <f t="shared" si="1"/>
        <v>0</v>
      </c>
      <c r="N38" s="28"/>
      <c r="O38" s="83"/>
      <c r="P38" s="83"/>
      <c r="Q38" s="83"/>
      <c r="R38" s="24"/>
      <c r="S38" s="340"/>
      <c r="T38" s="341"/>
      <c r="U38" s="24"/>
      <c r="W38" s="18" t="str">
        <f t="shared" si="3"/>
        <v/>
      </c>
      <c r="X38" s="18">
        <f t="shared" si="2"/>
        <v>0</v>
      </c>
      <c r="Y38" s="18">
        <f t="shared" si="4"/>
        <v>1</v>
      </c>
      <c r="Z38" s="18">
        <f t="shared" si="5"/>
        <v>0</v>
      </c>
      <c r="AB38" s="142" t="s">
        <v>129</v>
      </c>
      <c r="AF38" s="357" t="str">
        <f>IF(SUM(Meals!$N$35:$O$35,Mileage!$K$35,Misc.Expenses!$H$43)=0,"","535413 Student Travel Misc. Expenses")</f>
        <v/>
      </c>
      <c r="AG38" s="357"/>
      <c r="AH38" s="357"/>
      <c r="AI38" s="357"/>
      <c r="AJ38" s="86"/>
      <c r="AK38" s="358">
        <f>SUM(Meals!$N$35:$O$35,Mileage!$K$35,Misc.Expenses!$H$43)</f>
        <v>0</v>
      </c>
      <c r="AL38" s="358"/>
      <c r="AM38" s="28"/>
      <c r="AN38" s="323">
        <f t="shared" si="0"/>
        <v>0</v>
      </c>
    </row>
    <row r="39" spans="1:40" ht="13.5" customHeight="1">
      <c r="A39" s="363"/>
      <c r="B39" s="345"/>
      <c r="C39" s="346"/>
      <c r="D39" s="28"/>
      <c r="E39" s="357" t="str">
        <f>IF(SUM(Meals!$N$37:$O$37,Mileage!$K$37,Misc.Expenses!$H$46)=0,"","535313 International Travel Misc. Expenses")</f>
        <v/>
      </c>
      <c r="F39" s="357"/>
      <c r="G39" s="357"/>
      <c r="H39" s="357"/>
      <c r="I39" s="86"/>
      <c r="J39" s="358">
        <f>SUM(Meals!$N$37:$O$37,Mileage!$K$37,Misc.Expenses!$H$46)</f>
        <v>0</v>
      </c>
      <c r="K39" s="358"/>
      <c r="L39" s="28"/>
      <c r="M39" s="323">
        <f t="shared" si="1"/>
        <v>0</v>
      </c>
      <c r="N39" s="28"/>
      <c r="O39" s="83"/>
      <c r="P39" s="83"/>
      <c r="Q39" s="83"/>
      <c r="R39" s="24"/>
      <c r="S39" s="340"/>
      <c r="T39" s="341"/>
      <c r="U39" s="24"/>
      <c r="W39" s="18" t="str">
        <f t="shared" si="3"/>
        <v/>
      </c>
      <c r="X39" s="18">
        <f t="shared" si="2"/>
        <v>0</v>
      </c>
      <c r="Y39" s="18">
        <f t="shared" si="4"/>
        <v>1</v>
      </c>
      <c r="Z39" s="18">
        <f t="shared" si="5"/>
        <v>0</v>
      </c>
      <c r="AB39" s="142" t="s">
        <v>130</v>
      </c>
      <c r="AF39" s="357" t="str">
        <f>IF(SUM(Meals!$N$36:$O$36,Mileage!$K$36,Misc.Expenses!$H$44)=0,"","535553 Other Non-Employee Travel Misc. Expenses")</f>
        <v/>
      </c>
      <c r="AG39" s="357"/>
      <c r="AH39" s="357"/>
      <c r="AI39" s="357"/>
      <c r="AJ39" s="86"/>
      <c r="AK39" s="358">
        <f>SUM(Meals!$N$36:$O$36,Mileage!$K$36,Misc.Expenses!$H$44)</f>
        <v>0</v>
      </c>
      <c r="AL39" s="358"/>
      <c r="AM39" s="28"/>
      <c r="AN39" s="323">
        <f t="shared" si="0"/>
        <v>0</v>
      </c>
    </row>
    <row r="40" spans="1:40" ht="13.5" customHeight="1">
      <c r="A40" s="363"/>
      <c r="B40" s="345"/>
      <c r="C40" s="346"/>
      <c r="D40" s="28"/>
      <c r="E40" s="357" t="str">
        <f>IF(SUM(Meals!$N$35:$O$35,Mileage!$K$35,Misc.Expenses!$H$43)=0,"","535413 Student Travel Misc. Expenses")</f>
        <v/>
      </c>
      <c r="F40" s="357"/>
      <c r="G40" s="357"/>
      <c r="H40" s="357"/>
      <c r="I40" s="86"/>
      <c r="J40" s="358">
        <f>SUM(Meals!$N$35:$O$35,Mileage!$K$35,Misc.Expenses!$H$43)</f>
        <v>0</v>
      </c>
      <c r="K40" s="358"/>
      <c r="L40" s="28"/>
      <c r="M40" s="323">
        <f t="shared" si="1"/>
        <v>0</v>
      </c>
      <c r="N40" s="28"/>
      <c r="O40" s="83"/>
      <c r="P40" s="83"/>
      <c r="Q40" s="89"/>
      <c r="R40" s="24"/>
      <c r="S40" s="79"/>
      <c r="T40" s="94"/>
      <c r="U40" s="24"/>
      <c r="W40" s="18" t="str">
        <f t="shared" si="3"/>
        <v/>
      </c>
      <c r="X40" s="18">
        <f t="shared" si="2"/>
        <v>0</v>
      </c>
      <c r="Y40" s="18">
        <f t="shared" si="4"/>
        <v>1</v>
      </c>
      <c r="Z40" s="18">
        <f t="shared" si="5"/>
        <v>0</v>
      </c>
      <c r="AB40" s="142" t="s">
        <v>131</v>
      </c>
      <c r="AF40" s="342" t="str">
        <f>IF(SUM(Misc.Expenses!$T$26:$T$39)=0,"","559000 Business Meals")</f>
        <v/>
      </c>
      <c r="AG40" s="343"/>
      <c r="AH40" s="343"/>
      <c r="AI40" s="344"/>
      <c r="AJ40" s="90"/>
      <c r="AK40" s="358">
        <f>Misc.Expenses!$H$45</f>
        <v>0</v>
      </c>
      <c r="AL40" s="359"/>
      <c r="AM40" s="77"/>
      <c r="AN40" s="323">
        <f t="shared" si="0"/>
        <v>0</v>
      </c>
    </row>
    <row r="41" spans="1:40" ht="13.5" customHeight="1">
      <c r="A41" s="363"/>
      <c r="B41" s="345"/>
      <c r="C41" s="346"/>
      <c r="D41" s="28"/>
      <c r="E41" s="357" t="str">
        <f>IF(SUM(Meals!$N$36:$O$36,Mileage!$K$36,Misc.Expenses!$H$44)=0,"","535553 Other Non-Employee Travel Misc. Expenses")</f>
        <v/>
      </c>
      <c r="F41" s="357"/>
      <c r="G41" s="357"/>
      <c r="H41" s="357"/>
      <c r="I41" s="86"/>
      <c r="J41" s="358">
        <f>SUM(Meals!$N$36:$O$36,Mileage!$K$36,Misc.Expenses!$H$44)</f>
        <v>0</v>
      </c>
      <c r="K41" s="358"/>
      <c r="L41" s="28"/>
      <c r="M41" s="323">
        <f t="shared" si="1"/>
        <v>0</v>
      </c>
      <c r="N41" s="28"/>
      <c r="O41" s="83"/>
      <c r="P41" s="83"/>
      <c r="Q41" s="83"/>
      <c r="R41" s="24"/>
      <c r="S41" s="340"/>
      <c r="T41" s="341"/>
      <c r="U41" s="24"/>
      <c r="W41" s="18" t="str">
        <f t="shared" si="3"/>
        <v/>
      </c>
      <c r="X41" s="18">
        <f t="shared" si="2"/>
        <v>0</v>
      </c>
      <c r="Y41" s="18">
        <f t="shared" si="4"/>
        <v>1</v>
      </c>
      <c r="Z41" s="18">
        <f t="shared" si="5"/>
        <v>0</v>
      </c>
      <c r="AB41" s="142" t="s">
        <v>134</v>
      </c>
      <c r="AF41" s="357" t="str">
        <f>IF(SUM(Misc.Expenses!$O$11:$O$15)=0,"","552100 Registration")</f>
        <v/>
      </c>
      <c r="AG41" s="357"/>
      <c r="AH41" s="357"/>
      <c r="AI41" s="357"/>
      <c r="AJ41" s="86"/>
      <c r="AK41" s="358">
        <f>SUM(Misc.Expenses!$O$11:$O$15)</f>
        <v>0</v>
      </c>
      <c r="AL41" s="359"/>
      <c r="AM41" s="28"/>
      <c r="AN41" s="323">
        <f t="shared" si="0"/>
        <v>0</v>
      </c>
    </row>
    <row r="42" spans="1:40" ht="13.5" customHeight="1">
      <c r="A42" s="363"/>
      <c r="B42" s="345"/>
      <c r="C42" s="346"/>
      <c r="D42" s="77"/>
      <c r="E42" s="342" t="str">
        <f>IF(SUM(Misc.Expenses!$T$26:$T$39)=0,"","559000 Business Meals")</f>
        <v/>
      </c>
      <c r="F42" s="343"/>
      <c r="G42" s="343"/>
      <c r="H42" s="344"/>
      <c r="I42" s="90"/>
      <c r="J42" s="358">
        <f>Misc.Expenses!$H$45</f>
        <v>0</v>
      </c>
      <c r="K42" s="359"/>
      <c r="L42" s="77"/>
      <c r="M42" s="323">
        <f t="shared" si="1"/>
        <v>0</v>
      </c>
      <c r="N42" s="77"/>
      <c r="O42" s="83"/>
      <c r="P42" s="83"/>
      <c r="Q42" s="83"/>
      <c r="R42" s="24"/>
      <c r="S42" s="340"/>
      <c r="T42" s="341"/>
      <c r="U42" s="24"/>
      <c r="W42" s="18" t="str">
        <f t="shared" si="3"/>
        <v/>
      </c>
      <c r="X42" s="18">
        <f t="shared" si="2"/>
        <v>0</v>
      </c>
      <c r="Y42" s="18">
        <f t="shared" si="4"/>
        <v>1</v>
      </c>
      <c r="Z42" s="18">
        <f t="shared" si="5"/>
        <v>0</v>
      </c>
      <c r="AB42" s="142" t="s">
        <v>133</v>
      </c>
      <c r="AF42" s="357" t="str">
        <f>IF(SUM(Misc.Expenses!$P$11:$P$15)=0,"","552150 Student Registration")</f>
        <v/>
      </c>
      <c r="AG42" s="357"/>
      <c r="AH42" s="357"/>
      <c r="AI42" s="357"/>
      <c r="AJ42" s="86"/>
      <c r="AK42" s="358">
        <f>SUM(Misc.Expenses!$P$11:$P$15)</f>
        <v>0</v>
      </c>
      <c r="AL42" s="359"/>
      <c r="AM42" s="28"/>
      <c r="AN42" s="323">
        <f t="shared" si="0"/>
        <v>0</v>
      </c>
    </row>
    <row r="43" spans="1:40" ht="13.5" customHeight="1">
      <c r="A43" s="363"/>
      <c r="B43" s="345"/>
      <c r="C43" s="346"/>
      <c r="D43" s="102"/>
      <c r="E43" s="357" t="str">
        <f>IF(SUM(Misc.Expenses!$O$11:$O$15)=0,"","552100 Registration")</f>
        <v/>
      </c>
      <c r="F43" s="357"/>
      <c r="G43" s="357"/>
      <c r="H43" s="357"/>
      <c r="I43" s="86"/>
      <c r="J43" s="358">
        <f>SUM(Misc.Expenses!$O$11:$O$15)</f>
        <v>0</v>
      </c>
      <c r="K43" s="359"/>
      <c r="L43" s="28"/>
      <c r="M43" s="323">
        <f t="shared" si="1"/>
        <v>0</v>
      </c>
      <c r="N43" s="28"/>
      <c r="O43" s="83"/>
      <c r="P43" s="101"/>
      <c r="Q43" s="101"/>
      <c r="R43" s="24"/>
      <c r="S43" s="340"/>
      <c r="T43" s="341"/>
      <c r="U43" s="24"/>
      <c r="W43" s="18" t="str">
        <f t="shared" si="3"/>
        <v/>
      </c>
      <c r="X43" s="18">
        <f t="shared" si="2"/>
        <v>0</v>
      </c>
      <c r="Y43" s="18">
        <f t="shared" si="4"/>
        <v>1</v>
      </c>
      <c r="Z43" s="18">
        <f t="shared" si="5"/>
        <v>0</v>
      </c>
      <c r="AB43" s="142" t="s">
        <v>132</v>
      </c>
      <c r="AF43" s="357" t="str">
        <f>IF(SUM(Misc.Expenses!$Q$11:$Q$15)=0,"","552500 Submission Fees")</f>
        <v/>
      </c>
      <c r="AG43" s="357"/>
      <c r="AH43" s="357"/>
      <c r="AI43" s="357"/>
      <c r="AJ43" s="86"/>
      <c r="AK43" s="358">
        <f>SUM(Misc.Expenses!$Q$11:$Q$15)</f>
        <v>0</v>
      </c>
      <c r="AL43" s="359"/>
      <c r="AM43" s="28"/>
      <c r="AN43" s="323">
        <f t="shared" si="0"/>
        <v>0</v>
      </c>
    </row>
    <row r="44" spans="1:40" ht="13.5" customHeight="1">
      <c r="A44" s="363"/>
      <c r="B44" s="345"/>
      <c r="C44" s="346"/>
      <c r="D44" s="77"/>
      <c r="E44" s="357" t="str">
        <f>IF(SUM(Misc.Expenses!$P$11:$P$15)=0,"","552150 Student Registration")</f>
        <v/>
      </c>
      <c r="F44" s="357"/>
      <c r="G44" s="357"/>
      <c r="H44" s="357"/>
      <c r="I44" s="86"/>
      <c r="J44" s="358">
        <f>SUM(Misc.Expenses!$P$11:$P$15)</f>
        <v>0</v>
      </c>
      <c r="K44" s="359"/>
      <c r="L44" s="28"/>
      <c r="M44" s="323">
        <f t="shared" si="1"/>
        <v>0</v>
      </c>
      <c r="N44" s="28"/>
      <c r="O44" s="83"/>
      <c r="P44" s="101"/>
      <c r="Q44" s="101"/>
      <c r="R44" s="24"/>
      <c r="S44" s="340"/>
      <c r="T44" s="341"/>
      <c r="U44" s="24"/>
      <c r="W44" s="18" t="str">
        <f t="shared" si="3"/>
        <v/>
      </c>
      <c r="X44" s="18">
        <f t="shared" si="2"/>
        <v>0</v>
      </c>
      <c r="Y44" s="18">
        <f t="shared" si="4"/>
        <v>1</v>
      </c>
      <c r="Z44" s="18">
        <f t="shared" si="5"/>
        <v>0</v>
      </c>
      <c r="AB44" s="142" t="s">
        <v>135</v>
      </c>
    </row>
    <row r="45" spans="1:40" ht="13.5" customHeight="1">
      <c r="A45" s="124"/>
      <c r="B45" s="345"/>
      <c r="C45" s="346"/>
      <c r="D45" s="28"/>
      <c r="E45" s="357" t="str">
        <f>IF(SUM(Misc.Expenses!$Q$11:$Q$15)=0,"","552500 Submission Fees")</f>
        <v/>
      </c>
      <c r="F45" s="357"/>
      <c r="G45" s="357"/>
      <c r="H45" s="357"/>
      <c r="I45" s="86"/>
      <c r="J45" s="358">
        <f>SUM(Misc.Expenses!$Q$11:$Q$15)</f>
        <v>0</v>
      </c>
      <c r="K45" s="359"/>
      <c r="L45" s="28"/>
      <c r="M45" s="323">
        <f t="shared" si="1"/>
        <v>0</v>
      </c>
      <c r="N45" s="28"/>
      <c r="O45" s="83"/>
      <c r="P45" s="101"/>
      <c r="Q45" s="101"/>
      <c r="R45" s="24"/>
      <c r="S45" s="128"/>
      <c r="T45" s="129"/>
      <c r="U45" s="24"/>
      <c r="W45" s="18" t="str">
        <f t="shared" si="3"/>
        <v/>
      </c>
      <c r="X45" s="18">
        <f t="shared" si="2"/>
        <v>0</v>
      </c>
      <c r="Y45" s="18">
        <f t="shared" si="4"/>
        <v>1</v>
      </c>
      <c r="Z45" s="18">
        <f t="shared" si="5"/>
        <v>0</v>
      </c>
      <c r="AB45" s="142" t="s">
        <v>136</v>
      </c>
    </row>
    <row r="46" spans="1:40" ht="27" customHeight="1" thickBot="1">
      <c r="A46" s="103"/>
      <c r="B46" s="95"/>
      <c r="C46" s="24"/>
      <c r="D46" s="24"/>
      <c r="E46" s="24"/>
      <c r="F46" s="24"/>
      <c r="G46" s="76"/>
      <c r="H46" s="72" t="s">
        <v>60</v>
      </c>
      <c r="I46" s="78"/>
      <c r="J46" s="397">
        <f>SUM(J22:J45)</f>
        <v>0</v>
      </c>
      <c r="K46" s="397"/>
      <c r="L46" s="24"/>
      <c r="M46" s="99">
        <f>SUM(M22:M45)</f>
        <v>0</v>
      </c>
      <c r="N46" s="24"/>
      <c r="O46" s="387"/>
      <c r="P46" s="388"/>
      <c r="Q46" s="388"/>
      <c r="R46" s="24"/>
      <c r="S46" s="394"/>
      <c r="T46" s="395"/>
      <c r="U46" s="24"/>
      <c r="W46" s="18" t="str">
        <f t="shared" si="3"/>
        <v/>
      </c>
      <c r="X46" s="18">
        <f t="shared" si="2"/>
        <v>0</v>
      </c>
      <c r="Y46" s="18">
        <f t="shared" si="4"/>
        <v>1</v>
      </c>
      <c r="Z46" s="18">
        <f t="shared" si="5"/>
        <v>0</v>
      </c>
      <c r="AB46" s="142" t="s">
        <v>138</v>
      </c>
    </row>
    <row r="47" spans="1:40" ht="8.25" customHeight="1" thickTop="1" thickBot="1">
      <c r="A47" s="103"/>
      <c r="B47" s="96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8"/>
      <c r="U47" s="24"/>
      <c r="W47" s="18" t="str">
        <f t="shared" si="3"/>
        <v/>
      </c>
      <c r="X47" s="18">
        <f t="shared" si="2"/>
        <v>0</v>
      </c>
      <c r="Y47" s="18">
        <f t="shared" si="4"/>
        <v>1</v>
      </c>
      <c r="Z47" s="18">
        <f t="shared" si="5"/>
        <v>0</v>
      </c>
      <c r="AB47" s="142" t="s">
        <v>137</v>
      </c>
    </row>
    <row r="48" spans="1:40" ht="27.75" customHeight="1">
      <c r="F48" s="393" t="s">
        <v>84</v>
      </c>
      <c r="G48" s="393"/>
      <c r="H48" s="393"/>
      <c r="I48" s="393"/>
      <c r="J48" s="393"/>
      <c r="K48" s="389"/>
      <c r="L48" s="389"/>
      <c r="M48" s="389"/>
      <c r="N48" s="389"/>
      <c r="O48" s="389"/>
      <c r="P48" s="389"/>
      <c r="Q48" s="389"/>
      <c r="R48" s="24"/>
      <c r="S48" s="392"/>
      <c r="T48" s="392"/>
      <c r="U48" s="24"/>
      <c r="W48" s="18" t="str">
        <f t="shared" si="3"/>
        <v/>
      </c>
      <c r="X48" s="18">
        <f t="shared" si="2"/>
        <v>0</v>
      </c>
      <c r="Y48" s="18">
        <f t="shared" si="4"/>
        <v>1</v>
      </c>
      <c r="Z48" s="18">
        <f t="shared" si="5"/>
        <v>0</v>
      </c>
      <c r="AB48" s="142" t="s">
        <v>139</v>
      </c>
    </row>
    <row r="49" spans="3:28" ht="27.75" customHeight="1">
      <c r="C49" s="396"/>
      <c r="D49" s="396"/>
      <c r="E49" s="396"/>
      <c r="F49" s="347" t="s">
        <v>759</v>
      </c>
      <c r="G49" s="347"/>
      <c r="H49" s="347"/>
      <c r="I49" s="347"/>
      <c r="J49" s="347"/>
      <c r="K49" s="348"/>
      <c r="L49" s="348"/>
      <c r="M49" s="348"/>
      <c r="N49" s="348"/>
      <c r="O49" s="348"/>
      <c r="P49" s="348"/>
      <c r="Q49" s="348"/>
      <c r="R49" s="24"/>
      <c r="S49" s="391"/>
      <c r="T49" s="391"/>
      <c r="U49" s="24"/>
      <c r="W49" s="18" t="str">
        <f t="shared" si="3"/>
        <v/>
      </c>
      <c r="X49" s="18">
        <f t="shared" si="2"/>
        <v>0</v>
      </c>
      <c r="Y49" s="18">
        <f t="shared" si="4"/>
        <v>1</v>
      </c>
      <c r="Z49" s="18">
        <f t="shared" si="5"/>
        <v>0</v>
      </c>
      <c r="AB49" s="142" t="s">
        <v>146</v>
      </c>
    </row>
    <row r="50" spans="3:28" ht="28.5" customHeight="1">
      <c r="C50" s="390"/>
      <c r="D50" s="390"/>
      <c r="F50" s="347" t="s">
        <v>760</v>
      </c>
      <c r="G50" s="347"/>
      <c r="H50" s="347"/>
      <c r="I50" s="347"/>
      <c r="J50" s="347"/>
      <c r="K50" s="348"/>
      <c r="L50" s="348"/>
      <c r="M50" s="348"/>
      <c r="N50" s="348"/>
      <c r="O50" s="348"/>
      <c r="P50" s="348"/>
      <c r="Q50" s="348"/>
      <c r="S50" s="348"/>
      <c r="T50" s="348"/>
      <c r="W50" s="18" t="str">
        <f t="shared" si="3"/>
        <v/>
      </c>
      <c r="X50" s="18">
        <f t="shared" si="2"/>
        <v>0</v>
      </c>
      <c r="Y50" s="18">
        <f t="shared" si="4"/>
        <v>1</v>
      </c>
      <c r="Z50" s="18">
        <f t="shared" si="5"/>
        <v>0</v>
      </c>
      <c r="AB50" s="142" t="s">
        <v>147</v>
      </c>
    </row>
    <row r="51" spans="3:28" ht="15">
      <c r="C51" s="321"/>
      <c r="D51" s="321"/>
      <c r="W51" s="18" t="str">
        <f t="shared" si="3"/>
        <v/>
      </c>
      <c r="X51" s="18">
        <f t="shared" si="2"/>
        <v>0</v>
      </c>
      <c r="Y51" s="18">
        <f t="shared" si="4"/>
        <v>1</v>
      </c>
      <c r="Z51" s="18">
        <f t="shared" si="5"/>
        <v>0</v>
      </c>
      <c r="AB51" s="142" t="s">
        <v>140</v>
      </c>
    </row>
    <row r="52" spans="3:28" ht="15">
      <c r="C52" s="322">
        <f>SUM(M22:M45)</f>
        <v>0</v>
      </c>
      <c r="D52" s="321"/>
      <c r="AB52" s="142" t="s">
        <v>142</v>
      </c>
    </row>
    <row r="53" spans="3:28" ht="15">
      <c r="C53" s="321"/>
      <c r="D53" s="321"/>
      <c r="AB53" s="142" t="s">
        <v>143</v>
      </c>
    </row>
    <row r="54" spans="3:28" ht="15">
      <c r="AB54" s="142" t="s">
        <v>144</v>
      </c>
    </row>
    <row r="55" spans="3:28" ht="15">
      <c r="C55" s="121"/>
      <c r="AB55" s="142" t="s">
        <v>141</v>
      </c>
    </row>
    <row r="56" spans="3:28" ht="15">
      <c r="AB56" s="142" t="s">
        <v>145</v>
      </c>
    </row>
    <row r="57" spans="3:28" ht="15">
      <c r="AB57" s="142" t="s">
        <v>148</v>
      </c>
    </row>
    <row r="58" spans="3:28" ht="15">
      <c r="C58" s="121"/>
      <c r="AB58" s="142" t="s">
        <v>149</v>
      </c>
    </row>
    <row r="59" spans="3:28" ht="15">
      <c r="AB59" s="142" t="s">
        <v>150</v>
      </c>
    </row>
    <row r="60" spans="3:28" ht="15">
      <c r="AB60" s="142" t="s">
        <v>151</v>
      </c>
    </row>
    <row r="61" spans="3:28" ht="15">
      <c r="AB61" s="142" t="s">
        <v>152</v>
      </c>
    </row>
    <row r="62" spans="3:28" ht="15">
      <c r="AB62" s="142" t="s">
        <v>153</v>
      </c>
    </row>
    <row r="63" spans="3:28" ht="15">
      <c r="AB63" s="142" t="s">
        <v>154</v>
      </c>
    </row>
    <row r="64" spans="3:28" ht="15">
      <c r="AB64" s="142" t="s">
        <v>155</v>
      </c>
    </row>
    <row r="65" spans="28:28" ht="15">
      <c r="AB65" s="142" t="s">
        <v>156</v>
      </c>
    </row>
    <row r="66" spans="28:28" ht="15">
      <c r="AB66" s="142" t="s">
        <v>157</v>
      </c>
    </row>
    <row r="67" spans="28:28" ht="15">
      <c r="AB67" s="142" t="s">
        <v>159</v>
      </c>
    </row>
    <row r="68" spans="28:28" ht="15">
      <c r="AB68" s="142" t="s">
        <v>158</v>
      </c>
    </row>
    <row r="69" spans="28:28" ht="15">
      <c r="AB69" s="142" t="s">
        <v>160</v>
      </c>
    </row>
    <row r="70" spans="28:28" ht="15">
      <c r="AB70" s="142" t="s">
        <v>162</v>
      </c>
    </row>
    <row r="71" spans="28:28" ht="15">
      <c r="AB71" s="142" t="s">
        <v>161</v>
      </c>
    </row>
    <row r="72" spans="28:28" ht="15">
      <c r="AB72" s="142" t="s">
        <v>163</v>
      </c>
    </row>
    <row r="73" spans="28:28">
      <c r="AB73" s="19" t="s">
        <v>652</v>
      </c>
    </row>
    <row r="74" spans="28:28">
      <c r="AB74" s="19" t="s">
        <v>599</v>
      </c>
    </row>
    <row r="75" spans="28:28">
      <c r="AB75" s="19" t="s">
        <v>653</v>
      </c>
    </row>
    <row r="76" spans="28:28">
      <c r="AB76" s="19" t="s">
        <v>654</v>
      </c>
    </row>
    <row r="77" spans="28:28">
      <c r="AB77" s="19" t="s">
        <v>656</v>
      </c>
    </row>
    <row r="78" spans="28:28">
      <c r="AB78" s="19" t="s">
        <v>655</v>
      </c>
    </row>
    <row r="79" spans="28:28">
      <c r="AB79" s="19" t="s">
        <v>657</v>
      </c>
    </row>
  </sheetData>
  <sheetProtection sheet="1" objects="1" scenarios="1" selectLockedCells="1"/>
  <sortState ref="AB22:AB71">
    <sortCondition ref="AB22"/>
  </sortState>
  <mergeCells count="204">
    <mergeCell ref="AK20:AL20"/>
    <mergeCell ref="AK21:AL21"/>
    <mergeCell ref="AK22:AL22"/>
    <mergeCell ref="AK23:AL23"/>
    <mergeCell ref="AK24:AL24"/>
    <mergeCell ref="AK25:AL25"/>
    <mergeCell ref="AK26:AL26"/>
    <mergeCell ref="AK27:AL27"/>
    <mergeCell ref="AK28:AL28"/>
    <mergeCell ref="AK38:AL38"/>
    <mergeCell ref="AK39:AL39"/>
    <mergeCell ref="AK40:AL40"/>
    <mergeCell ref="AK41:AL41"/>
    <mergeCell ref="AK42:AL42"/>
    <mergeCell ref="AK43:AL43"/>
    <mergeCell ref="AF38:AI38"/>
    <mergeCell ref="AF39:AI39"/>
    <mergeCell ref="AF40:AI40"/>
    <mergeCell ref="AF41:AI41"/>
    <mergeCell ref="AF42:AI42"/>
    <mergeCell ref="AF43:AI43"/>
    <mergeCell ref="AK31:AL31"/>
    <mergeCell ref="AK32:AL32"/>
    <mergeCell ref="AK33:AL33"/>
    <mergeCell ref="AK34:AL34"/>
    <mergeCell ref="AK35:AL35"/>
    <mergeCell ref="AK36:AL36"/>
    <mergeCell ref="AK37:AL37"/>
    <mergeCell ref="AF29:AI29"/>
    <mergeCell ref="AF30:AI30"/>
    <mergeCell ref="AF31:AI31"/>
    <mergeCell ref="AF32:AI32"/>
    <mergeCell ref="AF33:AI33"/>
    <mergeCell ref="AF34:AI34"/>
    <mergeCell ref="AF35:AI35"/>
    <mergeCell ref="AF36:AI36"/>
    <mergeCell ref="AF37:AI37"/>
    <mergeCell ref="AK29:AL29"/>
    <mergeCell ref="AK30:AL30"/>
    <mergeCell ref="AF20:AI20"/>
    <mergeCell ref="AF21:AI21"/>
    <mergeCell ref="AF22:AI22"/>
    <mergeCell ref="AF23:AI23"/>
    <mergeCell ref="AF24:AI24"/>
    <mergeCell ref="AF25:AI25"/>
    <mergeCell ref="AF26:AI26"/>
    <mergeCell ref="AF27:AI27"/>
    <mergeCell ref="AF28:AI28"/>
    <mergeCell ref="AK9:AL12"/>
    <mergeCell ref="A1:A20"/>
    <mergeCell ref="V1:V20"/>
    <mergeCell ref="S41:T41"/>
    <mergeCell ref="S29:T29"/>
    <mergeCell ref="S22:T22"/>
    <mergeCell ref="S26:T26"/>
    <mergeCell ref="G11:M11"/>
    <mergeCell ref="G12:M12"/>
    <mergeCell ref="E28:H28"/>
    <mergeCell ref="E29:H29"/>
    <mergeCell ref="E39:H39"/>
    <mergeCell ref="E34:H34"/>
    <mergeCell ref="E35:H35"/>
    <mergeCell ref="J28:K28"/>
    <mergeCell ref="J29:K29"/>
    <mergeCell ref="S28:T28"/>
    <mergeCell ref="S36:T36"/>
    <mergeCell ref="J30:K30"/>
    <mergeCell ref="S30:T30"/>
    <mergeCell ref="S37:T37"/>
    <mergeCell ref="S39:T39"/>
    <mergeCell ref="J32:K32"/>
    <mergeCell ref="J31:K31"/>
    <mergeCell ref="F49:J49"/>
    <mergeCell ref="K49:Q49"/>
    <mergeCell ref="O46:Q46"/>
    <mergeCell ref="K48:Q48"/>
    <mergeCell ref="B45:C45"/>
    <mergeCell ref="E44:H44"/>
    <mergeCell ref="C50:D50"/>
    <mergeCell ref="S33:T33"/>
    <mergeCell ref="S49:T49"/>
    <mergeCell ref="S48:T48"/>
    <mergeCell ref="S38:T38"/>
    <mergeCell ref="J34:K34"/>
    <mergeCell ref="E33:H33"/>
    <mergeCell ref="F48:J48"/>
    <mergeCell ref="S42:T42"/>
    <mergeCell ref="S43:T43"/>
    <mergeCell ref="J42:K42"/>
    <mergeCell ref="J33:K33"/>
    <mergeCell ref="S46:T46"/>
    <mergeCell ref="C49:E49"/>
    <mergeCell ref="E40:H40"/>
    <mergeCell ref="B44:C44"/>
    <mergeCell ref="B33:C33"/>
    <mergeCell ref="J46:K46"/>
    <mergeCell ref="S31:T31"/>
    <mergeCell ref="J27:K27"/>
    <mergeCell ref="B35:C35"/>
    <mergeCell ref="B34:C34"/>
    <mergeCell ref="E37:H37"/>
    <mergeCell ref="J43:K43"/>
    <mergeCell ref="J44:K44"/>
    <mergeCell ref="S7:T7"/>
    <mergeCell ref="P9:T9"/>
    <mergeCell ref="S35:T35"/>
    <mergeCell ref="J39:K39"/>
    <mergeCell ref="J35:K35"/>
    <mergeCell ref="J36:K36"/>
    <mergeCell ref="J37:K37"/>
    <mergeCell ref="J40:K40"/>
    <mergeCell ref="J41:K41"/>
    <mergeCell ref="J38:K38"/>
    <mergeCell ref="Q15:S15"/>
    <mergeCell ref="G14:L14"/>
    <mergeCell ref="E38:H38"/>
    <mergeCell ref="B37:C37"/>
    <mergeCell ref="B36:C36"/>
    <mergeCell ref="B41:C41"/>
    <mergeCell ref="Q16:S16"/>
    <mergeCell ref="Q1:T1"/>
    <mergeCell ref="Q2:T2"/>
    <mergeCell ref="B5:D5"/>
    <mergeCell ref="G1:L1"/>
    <mergeCell ref="G2:L2"/>
    <mergeCell ref="B1:E1"/>
    <mergeCell ref="B2:B3"/>
    <mergeCell ref="C2:D3"/>
    <mergeCell ref="E5:H5"/>
    <mergeCell ref="P4:P5"/>
    <mergeCell ref="Q5:T5"/>
    <mergeCell ref="K5:M5"/>
    <mergeCell ref="S23:T23"/>
    <mergeCell ref="F6:M6"/>
    <mergeCell ref="F7:M7"/>
    <mergeCell ref="F8:M8"/>
    <mergeCell ref="E32:H32"/>
    <mergeCell ref="E36:H36"/>
    <mergeCell ref="P8:T8"/>
    <mergeCell ref="Q11:T11"/>
    <mergeCell ref="Q12:T12"/>
    <mergeCell ref="F9:M9"/>
    <mergeCell ref="Q6:T6"/>
    <mergeCell ref="E25:H25"/>
    <mergeCell ref="E14:F14"/>
    <mergeCell ref="O14:P14"/>
    <mergeCell ref="E15:F15"/>
    <mergeCell ref="E16:F16"/>
    <mergeCell ref="J22:K22"/>
    <mergeCell ref="J23:K23"/>
    <mergeCell ref="J24:K24"/>
    <mergeCell ref="J25:K25"/>
    <mergeCell ref="E24:H24"/>
    <mergeCell ref="E23:H23"/>
    <mergeCell ref="E22:H22"/>
    <mergeCell ref="O15:P15"/>
    <mergeCell ref="B43:C43"/>
    <mergeCell ref="O16:P16"/>
    <mergeCell ref="Q14:S14"/>
    <mergeCell ref="E31:H31"/>
    <mergeCell ref="B42:C42"/>
    <mergeCell ref="G15:L15"/>
    <mergeCell ref="G16:L16"/>
    <mergeCell ref="A22:A44"/>
    <mergeCell ref="B30:C30"/>
    <mergeCell ref="E30:H30"/>
    <mergeCell ref="B25:C25"/>
    <mergeCell ref="B40:C40"/>
    <mergeCell ref="B32:C32"/>
    <mergeCell ref="B31:C31"/>
    <mergeCell ref="B22:C22"/>
    <mergeCell ref="B23:C23"/>
    <mergeCell ref="E26:H26"/>
    <mergeCell ref="B28:C28"/>
    <mergeCell ref="B27:C27"/>
    <mergeCell ref="B24:C24"/>
    <mergeCell ref="B38:C38"/>
    <mergeCell ref="B39:C39"/>
    <mergeCell ref="E41:H41"/>
    <mergeCell ref="E42:H42"/>
    <mergeCell ref="B10:T10"/>
    <mergeCell ref="E18:T18"/>
    <mergeCell ref="S24:T24"/>
    <mergeCell ref="E27:H27"/>
    <mergeCell ref="B29:C29"/>
    <mergeCell ref="F50:J50"/>
    <mergeCell ref="K50:Q50"/>
    <mergeCell ref="S50:T50"/>
    <mergeCell ref="B20:T20"/>
    <mergeCell ref="B26:C26"/>
    <mergeCell ref="S25:T25"/>
    <mergeCell ref="S21:T21"/>
    <mergeCell ref="E21:H21"/>
    <mergeCell ref="B21:C21"/>
    <mergeCell ref="J21:K21"/>
    <mergeCell ref="S32:T32"/>
    <mergeCell ref="E45:H45"/>
    <mergeCell ref="J45:K45"/>
    <mergeCell ref="E43:H43"/>
    <mergeCell ref="O21:Q21"/>
    <mergeCell ref="S27:T27"/>
    <mergeCell ref="J26:K26"/>
    <mergeCell ref="S34:T34"/>
    <mergeCell ref="S44:T44"/>
  </mergeCells>
  <phoneticPr fontId="2" type="noConversion"/>
  <conditionalFormatting sqref="A1:A20 V1:V20">
    <cfRule type="expression" dxfId="3" priority="6">
      <formula>Sum_ALL=0</formula>
    </cfRule>
  </conditionalFormatting>
  <conditionalFormatting sqref="N2">
    <cfRule type="expression" dxfId="2" priority="1">
      <formula>N2="Select Status"</formula>
    </cfRule>
    <cfRule type="expression" dxfId="1" priority="4">
      <formula>N2="Select 1 Status"</formula>
    </cfRule>
  </conditionalFormatting>
  <conditionalFormatting sqref="S22:T22">
    <cfRule type="expression" dxfId="0" priority="2">
      <formula>N2="Select Status"</formula>
    </cfRule>
  </conditionalFormatting>
  <dataValidations count="8">
    <dataValidation type="textLength" operator="equal" showInputMessage="1" showErrorMessage="1" error="Vendor Number must be 10 digits." prompt="Vendor Number Required" sqref="E5:H5">
      <formula1>10</formula1>
    </dataValidation>
    <dataValidation type="textLength" operator="equal" allowBlank="1" showInputMessage="1" showErrorMessage="1" error="ID Number must be 7 digits." prompt="ID# Required" sqref="Q5:T5">
      <formula1>7</formula1>
    </dataValidation>
    <dataValidation type="textLength" operator="greaterThan" allowBlank="1" showInputMessage="1" showErrorMessage="1" error="First and Last Name required" sqref="F6:M6">
      <formula1>2</formula1>
    </dataValidation>
    <dataValidation type="time" allowBlank="1" showInputMessage="1" showErrorMessage="1" error="Time must be input in Format:_x000a__x000a_HH:MM AM, HH:MM PM, or_x000a__x000a_HH:MM (24 Hour Time)" sqref="G12:M12 Q12:T12">
      <formula1>0</formula1>
      <formula2>0.999988425925926</formula2>
    </dataValidation>
    <dataValidation type="date" operator="greaterThanOrEqual" allowBlank="1" showInputMessage="1" showErrorMessage="1" sqref="G11:M11 Q11:T11">
      <formula1>MIN_DATE</formula1>
    </dataValidation>
    <dataValidation type="date" operator="lessThanOrEqual" allowBlank="1" showInputMessage="1" showErrorMessage="1" error="Must enter a valid date that is today's date or earlier." sqref="K5:M5">
      <formula1>TODAY()</formula1>
    </dataValidation>
    <dataValidation type="decimal" allowBlank="1" showInputMessage="1" showErrorMessage="1" error="Must Input Value &gt;=$.01 and &lt;=$100,000.00_x000a_" sqref="AN21:AN43 M23:M45">
      <formula1>0.01</formula1>
      <formula2>100000</formula2>
    </dataValidation>
    <dataValidation type="decimal" allowBlank="1" showInputMessage="1" showErrorMessage="1" error="Must Input Value &gt;=$.01 and &lt;=$100,000.00" sqref="AN20 M22">
      <formula1>0.01</formula1>
      <formula2>100000</formula2>
    </dataValidation>
  </dataValidations>
  <printOptions horizontalCentered="1"/>
  <pageMargins left="0.5" right="0.5" top="0.25" bottom="0.25" header="0.25" footer="0.2"/>
  <pageSetup scale="80" orientation="landscape" r:id="rId1"/>
  <headerFooter alignWithMargins="0">
    <oddFooter>&amp;L&amp;8&amp;Z&amp;F&amp;RPage &amp;P of &amp;N</oddFooter>
  </headerFooter>
  <ignoredErrors>
    <ignoredError sqref="D29 D45 D37 D38 D39 D40 D41 D22 D23 D36 D30 D24 D25 D26 D27 D28 D31 D32 D33 D34 D35 D42 D43 D44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AB516"/>
  <sheetViews>
    <sheetView showGridLines="0" zoomScale="80" zoomScaleNormal="80" workbookViewId="0">
      <selection activeCell="A12" sqref="A12"/>
    </sheetView>
  </sheetViews>
  <sheetFormatPr defaultRowHeight="12.75"/>
  <cols>
    <col min="1" max="1" width="12" style="6" customWidth="1"/>
    <col min="2" max="2" width="2.7109375" style="6" customWidth="1"/>
    <col min="3" max="5" width="15" style="6" customWidth="1"/>
    <col min="6" max="6" width="2.7109375" style="6" customWidth="1"/>
    <col min="7" max="9" width="10.7109375" style="6" customWidth="1"/>
    <col min="10" max="10" width="2.7109375" style="6" customWidth="1"/>
    <col min="11" max="11" width="23.140625" style="6" customWidth="1"/>
    <col min="12" max="12" width="8.5703125" style="6" customWidth="1"/>
    <col min="13" max="13" width="2.7109375" style="6" customWidth="1"/>
    <col min="14" max="14" width="18.28515625" style="6" customWidth="1"/>
    <col min="15" max="15" width="2.42578125" style="6" customWidth="1"/>
    <col min="16" max="16" width="19.7109375" style="6" customWidth="1"/>
    <col min="17" max="17" width="18.7109375" style="6" hidden="1" customWidth="1"/>
    <col min="18" max="21" width="12.5703125" style="5" hidden="1" customWidth="1"/>
    <col min="22" max="22" width="18.5703125" style="5" hidden="1" customWidth="1"/>
    <col min="23" max="23" width="46.140625" style="6" hidden="1" customWidth="1"/>
    <col min="24" max="24" width="9.140625" style="6" hidden="1" customWidth="1"/>
    <col min="25" max="25" width="27" style="1" hidden="1" customWidth="1"/>
    <col min="26" max="26" width="16.140625" style="6" hidden="1" customWidth="1"/>
    <col min="27" max="27" width="9.85546875" style="183" customWidth="1"/>
    <col min="28" max="28" width="9.140625" customWidth="1"/>
    <col min="29" max="16384" width="9.140625" style="6"/>
  </cols>
  <sheetData>
    <row r="1" spans="1:27" s="31" customFormat="1" ht="15.75">
      <c r="A1" s="380" t="s">
        <v>95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R1" s="30"/>
      <c r="S1" s="30"/>
      <c r="T1" s="30"/>
      <c r="U1" s="30"/>
      <c r="V1" s="30"/>
      <c r="Y1" s="167"/>
      <c r="AA1" s="182"/>
    </row>
    <row r="2" spans="1:27" s="31" customFormat="1" ht="15.75">
      <c r="A2" s="380" t="s">
        <v>111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R2" s="30"/>
      <c r="S2" s="30"/>
      <c r="T2" s="30"/>
      <c r="U2" s="30"/>
      <c r="V2" s="30"/>
      <c r="Y2" s="167"/>
      <c r="AA2" s="182"/>
    </row>
    <row r="3" spans="1:27" ht="7.5" customHeight="1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5"/>
      <c r="O3" s="17"/>
      <c r="P3" s="17"/>
      <c r="Q3" s="17"/>
    </row>
    <row r="4" spans="1:27" ht="18" customHeight="1">
      <c r="E4" s="32" t="s">
        <v>30</v>
      </c>
      <c r="F4" s="74">
        <f>TitlePage!F6</f>
        <v>0</v>
      </c>
      <c r="G4" s="93"/>
      <c r="H4" s="93"/>
      <c r="I4" s="93"/>
      <c r="J4" s="93"/>
      <c r="K4" s="93"/>
      <c r="L4" s="93"/>
      <c r="M4" s="93"/>
      <c r="N4" s="7"/>
      <c r="O4" s="7"/>
      <c r="P4" s="24"/>
      <c r="R4" s="29"/>
      <c r="S4" s="29"/>
      <c r="T4" s="29"/>
      <c r="U4" s="29"/>
    </row>
    <row r="5" spans="1:27" ht="18" customHeight="1">
      <c r="E5" s="33" t="s">
        <v>2</v>
      </c>
      <c r="F5" s="447">
        <f>TitlePage!Q6</f>
        <v>0</v>
      </c>
      <c r="G5" s="448"/>
      <c r="H5" s="448"/>
      <c r="I5" s="448"/>
      <c r="J5" s="447"/>
      <c r="K5" s="447"/>
      <c r="L5" s="447"/>
      <c r="M5" s="447"/>
      <c r="N5" s="7"/>
      <c r="O5" s="7"/>
    </row>
    <row r="6" spans="1:27" ht="12.75" customHeight="1">
      <c r="D6" s="46" t="s">
        <v>58</v>
      </c>
      <c r="F6" s="33" t="s">
        <v>5</v>
      </c>
      <c r="G6" s="451">
        <f>TitlePage!G11</f>
        <v>0</v>
      </c>
      <c r="H6" s="451"/>
      <c r="I6" s="451"/>
      <c r="J6" s="451"/>
      <c r="K6" s="32" t="s">
        <v>7</v>
      </c>
      <c r="L6" s="450">
        <f>TitlePage!Q11</f>
        <v>0</v>
      </c>
      <c r="M6" s="450"/>
      <c r="N6" s="450"/>
      <c r="O6" s="13"/>
    </row>
    <row r="7" spans="1:27" ht="12.75" customHeight="1">
      <c r="F7" s="33" t="s">
        <v>6</v>
      </c>
      <c r="G7" s="452">
        <f>TitlePage!G12</f>
        <v>0</v>
      </c>
      <c r="H7" s="452"/>
      <c r="I7" s="452"/>
      <c r="J7" s="452"/>
      <c r="K7" s="33" t="s">
        <v>8</v>
      </c>
      <c r="L7" s="453">
        <f>TitlePage!Q12</f>
        <v>0</v>
      </c>
      <c r="M7" s="453"/>
      <c r="N7" s="453"/>
      <c r="R7" s="5" t="str">
        <f>IF(C13="KY",MEAL_IN,IF(LEN(TRIM(C13))&gt;1,MEAL_OUT,""))</f>
        <v/>
      </c>
    </row>
    <row r="8" spans="1:27" ht="12.75" customHeight="1">
      <c r="A8" s="130" t="s">
        <v>110</v>
      </c>
      <c r="B8" s="130"/>
      <c r="C8" s="130"/>
      <c r="D8" s="130"/>
      <c r="E8" s="130"/>
      <c r="F8" s="1"/>
      <c r="G8" s="1"/>
      <c r="AA8" s="190"/>
    </row>
    <row r="9" spans="1:27">
      <c r="C9" s="137"/>
      <c r="D9" s="137"/>
      <c r="E9" s="137" t="s">
        <v>107</v>
      </c>
      <c r="F9" s="36"/>
      <c r="G9" s="35" t="s">
        <v>43</v>
      </c>
      <c r="H9" s="35" t="s">
        <v>41</v>
      </c>
      <c r="I9" s="35" t="s">
        <v>42</v>
      </c>
      <c r="K9" s="429" t="s">
        <v>87</v>
      </c>
      <c r="L9" s="429"/>
      <c r="M9" s="36"/>
    </row>
    <row r="10" spans="1:27" ht="12.75" customHeight="1">
      <c r="A10" s="35" t="s">
        <v>21</v>
      </c>
      <c r="B10" s="7"/>
      <c r="C10" s="137" t="s">
        <v>105</v>
      </c>
      <c r="D10" s="137" t="s">
        <v>106</v>
      </c>
      <c r="E10" s="137" t="s">
        <v>108</v>
      </c>
      <c r="F10" s="36"/>
      <c r="G10" s="429" t="s">
        <v>47</v>
      </c>
      <c r="H10" s="429"/>
      <c r="I10" s="429"/>
      <c r="K10" s="449" t="s">
        <v>104</v>
      </c>
      <c r="L10" s="449"/>
      <c r="M10" s="7"/>
      <c r="N10" s="429" t="s">
        <v>37</v>
      </c>
      <c r="O10" s="429"/>
      <c r="R10" s="5" t="s">
        <v>25</v>
      </c>
      <c r="S10" s="5" t="s">
        <v>26</v>
      </c>
      <c r="T10" s="5" t="s">
        <v>27</v>
      </c>
      <c r="U10" s="5" t="s">
        <v>28</v>
      </c>
      <c r="V10" s="5" t="s">
        <v>29</v>
      </c>
      <c r="AA10" s="188"/>
    </row>
    <row r="11" spans="1:27" ht="3" customHeight="1">
      <c r="A11" s="37"/>
      <c r="B11" s="38"/>
      <c r="C11" s="38"/>
      <c r="D11" s="11"/>
      <c r="E11" s="38"/>
      <c r="F11" s="38"/>
      <c r="G11" s="11"/>
      <c r="H11" s="11"/>
      <c r="I11" s="11"/>
      <c r="J11" s="38"/>
      <c r="K11" s="11"/>
      <c r="L11" s="11"/>
      <c r="M11" s="38"/>
      <c r="N11" s="11"/>
      <c r="O11" s="12"/>
      <c r="AA11" s="184"/>
    </row>
    <row r="12" spans="1:27" ht="15" customHeight="1">
      <c r="A12" s="300"/>
      <c r="B12" s="39"/>
      <c r="C12" s="299"/>
      <c r="D12" s="297"/>
      <c r="E12" s="150" t="str">
        <f>IF(D12="","",LOOKUP(D12,perdiem!Q$3:S$517))</f>
        <v/>
      </c>
      <c r="F12" s="39"/>
      <c r="G12" s="302"/>
      <c r="H12" s="303"/>
      <c r="I12" s="304"/>
      <c r="J12" s="136"/>
      <c r="K12" s="441"/>
      <c r="L12" s="440"/>
      <c r="M12" s="39"/>
      <c r="N12" s="411">
        <f>SUM(G12:I12)</f>
        <v>0</v>
      </c>
      <c r="O12" s="412"/>
      <c r="R12" s="8" t="str">
        <f>IF($K12="535113 In-state Travel Misc. Expenses",$N12," ")</f>
        <v xml:space="preserve"> </v>
      </c>
      <c r="S12" s="8" t="str">
        <f>IF($K12="535213 Out-of-state Travel Misc. Expenses",$N12," ")</f>
        <v xml:space="preserve"> </v>
      </c>
      <c r="T12" s="8" t="str">
        <f>IF($K12="535313 International Travel Misc. Expenses",$N12," ")</f>
        <v xml:space="preserve"> </v>
      </c>
      <c r="U12" s="8" t="str">
        <f>IF($K12="535413 Student Travel Misc. Expenses",$N12," ")</f>
        <v xml:space="preserve"> </v>
      </c>
      <c r="V12" s="8" t="str">
        <f>IF($K12="535553 Other Non-Employee Travel Misc. Expenses",$N12," ")</f>
        <v xml:space="preserve"> </v>
      </c>
      <c r="W12" s="120"/>
      <c r="AA12" s="188"/>
    </row>
    <row r="13" spans="1:27" ht="15" customHeight="1">
      <c r="A13" s="301"/>
      <c r="B13" s="41"/>
      <c r="C13" s="299"/>
      <c r="D13" s="297"/>
      <c r="E13" s="150" t="str">
        <f>IF(D13="","",LOOKUP(D13,perdiem!Q$3:S$517))</f>
        <v/>
      </c>
      <c r="F13" s="41"/>
      <c r="G13" s="302"/>
      <c r="H13" s="303"/>
      <c r="I13" s="304"/>
      <c r="J13" s="140"/>
      <c r="K13" s="441"/>
      <c r="L13" s="440"/>
      <c r="M13" s="41"/>
      <c r="N13" s="411">
        <f t="shared" ref="N13:N27" si="0">SUM(G13:I13)</f>
        <v>0</v>
      </c>
      <c r="O13" s="412"/>
      <c r="P13" s="42"/>
      <c r="R13" s="8" t="str">
        <f t="shared" ref="R13:R27" si="1">IF($K13="535113 In-state Travel Misc. Expenses",$N13," ")</f>
        <v xml:space="preserve"> </v>
      </c>
      <c r="S13" s="8" t="str">
        <f t="shared" ref="S13:S27" si="2">IF($K13="535213 Out-of-state Travel Misc. Expenses",$N13," ")</f>
        <v xml:space="preserve"> </v>
      </c>
      <c r="T13" s="8" t="str">
        <f t="shared" ref="T13:T27" si="3">IF($K13="535313 International Travel Misc. Expenses",$N13," ")</f>
        <v xml:space="preserve"> </v>
      </c>
      <c r="U13" s="8" t="str">
        <f t="shared" ref="U13:U27" si="4">IF($K13="535413 Student Travel Misc. Expenses",$N13," ")</f>
        <v xml:space="preserve"> </v>
      </c>
      <c r="V13" s="8" t="str">
        <f t="shared" ref="V13:V27" si="5">IF($K13="535553 Other Non-Employee Travel Misc. Expenses",$N13," ")</f>
        <v xml:space="preserve"> </v>
      </c>
      <c r="AA13" s="184"/>
    </row>
    <row r="14" spans="1:27" ht="15" customHeight="1">
      <c r="A14" s="301"/>
      <c r="B14" s="41"/>
      <c r="C14" s="299"/>
      <c r="D14" s="297"/>
      <c r="E14" s="150" t="str">
        <f>IF(D14="","",LOOKUP(D14,perdiem!Q$3:S$517))</f>
        <v/>
      </c>
      <c r="F14" s="41"/>
      <c r="G14" s="302"/>
      <c r="H14" s="303"/>
      <c r="I14" s="304"/>
      <c r="J14" s="140"/>
      <c r="K14" s="441"/>
      <c r="L14" s="440"/>
      <c r="M14" s="41"/>
      <c r="N14" s="411">
        <f t="shared" si="0"/>
        <v>0</v>
      </c>
      <c r="O14" s="412"/>
      <c r="R14" s="8" t="str">
        <f t="shared" si="1"/>
        <v xml:space="preserve"> </v>
      </c>
      <c r="S14" s="8" t="str">
        <f t="shared" si="2"/>
        <v xml:space="preserve"> </v>
      </c>
      <c r="T14" s="8" t="str">
        <f t="shared" si="3"/>
        <v xml:space="preserve"> </v>
      </c>
      <c r="U14" s="8" t="str">
        <f t="shared" si="4"/>
        <v xml:space="preserve"> </v>
      </c>
      <c r="V14" s="8" t="str">
        <f t="shared" si="5"/>
        <v xml:space="preserve"> </v>
      </c>
      <c r="AA14" s="184"/>
    </row>
    <row r="15" spans="1:27" ht="15" customHeight="1">
      <c r="A15" s="305"/>
      <c r="B15" s="41"/>
      <c r="C15" s="299"/>
      <c r="D15" s="297"/>
      <c r="E15" s="150" t="str">
        <f>IF(D15="","",LOOKUP(D15,perdiem!Q$3:S$517))</f>
        <v/>
      </c>
      <c r="F15" s="41"/>
      <c r="G15" s="302"/>
      <c r="H15" s="303"/>
      <c r="I15" s="304"/>
      <c r="J15" s="140"/>
      <c r="K15" s="441"/>
      <c r="L15" s="440"/>
      <c r="M15" s="41"/>
      <c r="N15" s="411">
        <f t="shared" si="0"/>
        <v>0</v>
      </c>
      <c r="O15" s="412"/>
      <c r="R15" s="8" t="str">
        <f t="shared" si="1"/>
        <v xml:space="preserve"> </v>
      </c>
      <c r="S15" s="8" t="str">
        <f t="shared" si="2"/>
        <v xml:space="preserve"> </v>
      </c>
      <c r="T15" s="8" t="str">
        <f t="shared" si="3"/>
        <v xml:space="preserve"> </v>
      </c>
      <c r="U15" s="8" t="str">
        <f t="shared" si="4"/>
        <v xml:space="preserve"> </v>
      </c>
      <c r="V15" s="8" t="str">
        <f t="shared" si="5"/>
        <v xml:space="preserve"> </v>
      </c>
      <c r="AA15" s="188"/>
    </row>
    <row r="16" spans="1:27" ht="15" customHeight="1">
      <c r="A16" s="301"/>
      <c r="B16" s="41"/>
      <c r="C16" s="299"/>
      <c r="D16" s="297"/>
      <c r="E16" s="150" t="str">
        <f>IF(D16="","",LOOKUP(D16,perdiem!Q$3:S$517))</f>
        <v/>
      </c>
      <c r="F16" s="41"/>
      <c r="G16" s="302"/>
      <c r="H16" s="303"/>
      <c r="I16" s="304"/>
      <c r="J16" s="140"/>
      <c r="K16" s="441"/>
      <c r="L16" s="440"/>
      <c r="M16" s="41"/>
      <c r="N16" s="411">
        <f t="shared" si="0"/>
        <v>0</v>
      </c>
      <c r="O16" s="412"/>
      <c r="R16" s="8" t="str">
        <f t="shared" si="1"/>
        <v xml:space="preserve"> </v>
      </c>
      <c r="S16" s="8" t="str">
        <f t="shared" si="2"/>
        <v xml:space="preserve"> </v>
      </c>
      <c r="T16" s="8" t="str">
        <f t="shared" si="3"/>
        <v xml:space="preserve"> </v>
      </c>
      <c r="U16" s="8" t="str">
        <f t="shared" si="4"/>
        <v xml:space="preserve"> </v>
      </c>
      <c r="V16" s="8" t="str">
        <f t="shared" si="5"/>
        <v xml:space="preserve"> </v>
      </c>
      <c r="AA16" s="185"/>
    </row>
    <row r="17" spans="1:27" ht="15" customHeight="1">
      <c r="A17" s="301"/>
      <c r="B17" s="41"/>
      <c r="C17" s="299"/>
      <c r="D17" s="297"/>
      <c r="E17" s="150" t="str">
        <f>IF(D17="","",LOOKUP(D17,perdiem!Q$3:S$517))</f>
        <v/>
      </c>
      <c r="F17" s="41"/>
      <c r="G17" s="302"/>
      <c r="H17" s="303"/>
      <c r="I17" s="304"/>
      <c r="J17" s="140"/>
      <c r="K17" s="441"/>
      <c r="L17" s="440"/>
      <c r="M17" s="41"/>
      <c r="N17" s="411">
        <f t="shared" si="0"/>
        <v>0</v>
      </c>
      <c r="O17" s="412"/>
      <c r="R17" s="8" t="str">
        <f t="shared" si="1"/>
        <v xml:space="preserve"> </v>
      </c>
      <c r="S17" s="8" t="str">
        <f t="shared" si="2"/>
        <v xml:space="preserve"> </v>
      </c>
      <c r="T17" s="8" t="str">
        <f t="shared" si="3"/>
        <v xml:space="preserve"> </v>
      </c>
      <c r="U17" s="8" t="str">
        <f t="shared" si="4"/>
        <v xml:space="preserve"> </v>
      </c>
      <c r="V17" s="8" t="str">
        <f t="shared" si="5"/>
        <v xml:space="preserve"> </v>
      </c>
      <c r="AA17" s="188"/>
    </row>
    <row r="18" spans="1:27" ht="15" customHeight="1">
      <c r="A18" s="301"/>
      <c r="B18" s="41"/>
      <c r="C18" s="299"/>
      <c r="D18" s="297"/>
      <c r="E18" s="150" t="str">
        <f>IF(D18="","",LOOKUP(D18,perdiem!Q$3:S$517))</f>
        <v/>
      </c>
      <c r="F18" s="41"/>
      <c r="G18" s="302"/>
      <c r="H18" s="303"/>
      <c r="I18" s="304"/>
      <c r="J18" s="140"/>
      <c r="K18" s="439"/>
      <c r="L18" s="440"/>
      <c r="M18" s="41"/>
      <c r="N18" s="411">
        <f t="shared" si="0"/>
        <v>0</v>
      </c>
      <c r="O18" s="412"/>
      <c r="R18" s="8" t="str">
        <f t="shared" si="1"/>
        <v xml:space="preserve"> </v>
      </c>
      <c r="S18" s="8" t="str">
        <f t="shared" si="2"/>
        <v xml:space="preserve"> </v>
      </c>
      <c r="T18" s="8" t="str">
        <f t="shared" si="3"/>
        <v xml:space="preserve"> </v>
      </c>
      <c r="U18" s="8" t="str">
        <f t="shared" si="4"/>
        <v xml:space="preserve"> </v>
      </c>
      <c r="V18" s="8" t="str">
        <f t="shared" si="5"/>
        <v xml:space="preserve"> </v>
      </c>
      <c r="AA18" s="188"/>
    </row>
    <row r="19" spans="1:27" ht="15" customHeight="1">
      <c r="A19" s="301"/>
      <c r="B19" s="41"/>
      <c r="C19" s="299"/>
      <c r="D19" s="297"/>
      <c r="E19" s="150" t="str">
        <f>IF(D19="","",LOOKUP(D19,perdiem!Q$3:S$517))</f>
        <v/>
      </c>
      <c r="F19" s="41"/>
      <c r="G19" s="302"/>
      <c r="H19" s="303"/>
      <c r="I19" s="304"/>
      <c r="J19" s="140"/>
      <c r="K19" s="441"/>
      <c r="L19" s="440"/>
      <c r="M19" s="41"/>
      <c r="N19" s="411">
        <f t="shared" si="0"/>
        <v>0</v>
      </c>
      <c r="O19" s="412"/>
      <c r="R19" s="8" t="str">
        <f t="shared" si="1"/>
        <v xml:space="preserve"> </v>
      </c>
      <c r="S19" s="8" t="str">
        <f t="shared" si="2"/>
        <v xml:space="preserve"> </v>
      </c>
      <c r="T19" s="8" t="str">
        <f t="shared" si="3"/>
        <v xml:space="preserve"> </v>
      </c>
      <c r="U19" s="8" t="str">
        <f t="shared" si="4"/>
        <v xml:space="preserve"> </v>
      </c>
      <c r="V19" s="8" t="str">
        <f t="shared" si="5"/>
        <v xml:space="preserve"> </v>
      </c>
      <c r="AA19" s="188"/>
    </row>
    <row r="20" spans="1:27" ht="15" customHeight="1">
      <c r="A20" s="301"/>
      <c r="B20" s="41"/>
      <c r="C20" s="299"/>
      <c r="D20" s="297"/>
      <c r="E20" s="150" t="str">
        <f>IF(D20="","",LOOKUP(D20,perdiem!Q$3:S$517))</f>
        <v/>
      </c>
      <c r="F20" s="41"/>
      <c r="G20" s="302"/>
      <c r="H20" s="303"/>
      <c r="I20" s="304"/>
      <c r="J20" s="140"/>
      <c r="K20" s="441"/>
      <c r="L20" s="440"/>
      <c r="M20" s="41"/>
      <c r="N20" s="411">
        <f t="shared" si="0"/>
        <v>0</v>
      </c>
      <c r="O20" s="412"/>
      <c r="R20" s="8" t="str">
        <f t="shared" si="1"/>
        <v xml:space="preserve"> </v>
      </c>
      <c r="S20" s="8" t="str">
        <f t="shared" si="2"/>
        <v xml:space="preserve"> </v>
      </c>
      <c r="T20" s="8" t="str">
        <f t="shared" si="3"/>
        <v xml:space="preserve"> </v>
      </c>
      <c r="U20" s="8" t="str">
        <f t="shared" si="4"/>
        <v xml:space="preserve"> </v>
      </c>
      <c r="V20" s="8" t="str">
        <f t="shared" si="5"/>
        <v xml:space="preserve"> </v>
      </c>
      <c r="AA20" s="185"/>
    </row>
    <row r="21" spans="1:27" ht="15" customHeight="1">
      <c r="A21" s="301"/>
      <c r="B21" s="41"/>
      <c r="C21" s="299"/>
      <c r="D21" s="296"/>
      <c r="E21" s="150" t="str">
        <f>IF(D21="","",LOOKUP(D21,perdiem!Q$3:S$517))</f>
        <v/>
      </c>
      <c r="F21" s="41"/>
      <c r="G21" s="302"/>
      <c r="H21" s="303"/>
      <c r="I21" s="304"/>
      <c r="J21" s="140"/>
      <c r="K21" s="441"/>
      <c r="L21" s="440"/>
      <c r="M21" s="41"/>
      <c r="N21" s="411">
        <f t="shared" si="0"/>
        <v>0</v>
      </c>
      <c r="O21" s="412"/>
      <c r="R21" s="8" t="str">
        <f t="shared" si="1"/>
        <v xml:space="preserve"> </v>
      </c>
      <c r="S21" s="8" t="str">
        <f t="shared" si="2"/>
        <v xml:space="preserve"> </v>
      </c>
      <c r="T21" s="8" t="str">
        <f t="shared" si="3"/>
        <v xml:space="preserve"> </v>
      </c>
      <c r="U21" s="8" t="str">
        <f t="shared" si="4"/>
        <v xml:space="preserve"> </v>
      </c>
      <c r="V21" s="8" t="str">
        <f t="shared" si="5"/>
        <v xml:space="preserve"> </v>
      </c>
      <c r="AA21" s="187"/>
    </row>
    <row r="22" spans="1:27" ht="15" customHeight="1">
      <c r="A22" s="301"/>
      <c r="B22" s="41"/>
      <c r="C22" s="299"/>
      <c r="D22" s="297"/>
      <c r="E22" s="150" t="str">
        <f>IF(D22="","",LOOKUP(D22,perdiem!Q$3:S$517))</f>
        <v/>
      </c>
      <c r="F22" s="41"/>
      <c r="G22" s="302"/>
      <c r="H22" s="303"/>
      <c r="I22" s="304"/>
      <c r="J22" s="140"/>
      <c r="K22" s="441"/>
      <c r="L22" s="440"/>
      <c r="M22" s="41"/>
      <c r="N22" s="411">
        <f t="shared" si="0"/>
        <v>0</v>
      </c>
      <c r="O22" s="412"/>
      <c r="R22" s="8" t="str">
        <f t="shared" si="1"/>
        <v xml:space="preserve"> </v>
      </c>
      <c r="S22" s="8" t="str">
        <f t="shared" si="2"/>
        <v xml:space="preserve"> </v>
      </c>
      <c r="T22" s="8" t="str">
        <f t="shared" si="3"/>
        <v xml:space="preserve"> </v>
      </c>
      <c r="U22" s="8" t="str">
        <f t="shared" si="4"/>
        <v xml:space="preserve"> </v>
      </c>
      <c r="V22" s="8" t="str">
        <f t="shared" si="5"/>
        <v xml:space="preserve"> </v>
      </c>
      <c r="AA22" s="187"/>
    </row>
    <row r="23" spans="1:27" ht="15" customHeight="1">
      <c r="A23" s="301"/>
      <c r="B23" s="41"/>
      <c r="C23" s="299"/>
      <c r="D23" s="296"/>
      <c r="E23" s="150" t="str">
        <f>IF(D23="","",LOOKUP(D23,perdiem!Q$3:S$517))</f>
        <v/>
      </c>
      <c r="F23" s="41"/>
      <c r="G23" s="302"/>
      <c r="H23" s="303"/>
      <c r="I23" s="304"/>
      <c r="J23" s="140"/>
      <c r="K23" s="441"/>
      <c r="L23" s="440"/>
      <c r="M23" s="41"/>
      <c r="N23" s="411">
        <f t="shared" si="0"/>
        <v>0</v>
      </c>
      <c r="O23" s="412"/>
      <c r="R23" s="8" t="str">
        <f t="shared" si="1"/>
        <v xml:space="preserve"> </v>
      </c>
      <c r="S23" s="8" t="str">
        <f t="shared" si="2"/>
        <v xml:space="preserve"> </v>
      </c>
      <c r="T23" s="8" t="str">
        <f t="shared" si="3"/>
        <v xml:space="preserve"> </v>
      </c>
      <c r="U23" s="8" t="str">
        <f t="shared" si="4"/>
        <v xml:space="preserve"> </v>
      </c>
      <c r="V23" s="8" t="str">
        <f t="shared" si="5"/>
        <v xml:space="preserve"> </v>
      </c>
      <c r="AA23" s="187"/>
    </row>
    <row r="24" spans="1:27" ht="15" customHeight="1">
      <c r="A24" s="301"/>
      <c r="B24" s="41"/>
      <c r="C24" s="299"/>
      <c r="D24" s="296"/>
      <c r="E24" s="150" t="str">
        <f>IF(D24="","",LOOKUP(D24,perdiem!Q$3:S$517))</f>
        <v/>
      </c>
      <c r="F24" s="41"/>
      <c r="G24" s="302"/>
      <c r="H24" s="303"/>
      <c r="I24" s="304"/>
      <c r="J24" s="140"/>
      <c r="K24" s="441"/>
      <c r="L24" s="440"/>
      <c r="M24" s="41"/>
      <c r="N24" s="411">
        <f t="shared" si="0"/>
        <v>0</v>
      </c>
      <c r="O24" s="412"/>
      <c r="R24" s="8" t="str">
        <f t="shared" si="1"/>
        <v xml:space="preserve"> </v>
      </c>
      <c r="S24" s="8" t="str">
        <f t="shared" si="2"/>
        <v xml:space="preserve"> </v>
      </c>
      <c r="T24" s="8" t="str">
        <f t="shared" si="3"/>
        <v xml:space="preserve"> </v>
      </c>
      <c r="U24" s="8" t="str">
        <f t="shared" si="4"/>
        <v xml:space="preserve"> </v>
      </c>
      <c r="V24" s="8" t="str">
        <f t="shared" si="5"/>
        <v xml:space="preserve"> </v>
      </c>
      <c r="AA24" s="187"/>
    </row>
    <row r="25" spans="1:27" ht="15" customHeight="1">
      <c r="A25" s="301"/>
      <c r="B25" s="41"/>
      <c r="C25" s="299"/>
      <c r="D25" s="296"/>
      <c r="E25" s="150" t="str">
        <f>IF(D25="","",LOOKUP(D25,perdiem!Q$3:S$517))</f>
        <v/>
      </c>
      <c r="F25" s="41"/>
      <c r="G25" s="302"/>
      <c r="H25" s="303"/>
      <c r="I25" s="304"/>
      <c r="J25" s="140"/>
      <c r="K25" s="441"/>
      <c r="L25" s="440"/>
      <c r="M25" s="41"/>
      <c r="N25" s="411">
        <f t="shared" si="0"/>
        <v>0</v>
      </c>
      <c r="O25" s="412"/>
      <c r="R25" s="8" t="str">
        <f t="shared" si="1"/>
        <v xml:space="preserve"> </v>
      </c>
      <c r="S25" s="8" t="str">
        <f t="shared" si="2"/>
        <v xml:space="preserve"> </v>
      </c>
      <c r="T25" s="8" t="str">
        <f t="shared" si="3"/>
        <v xml:space="preserve"> </v>
      </c>
      <c r="U25" s="8" t="str">
        <f t="shared" si="4"/>
        <v xml:space="preserve"> </v>
      </c>
      <c r="V25" s="8" t="str">
        <f t="shared" si="5"/>
        <v xml:space="preserve"> </v>
      </c>
      <c r="AA25" s="186"/>
    </row>
    <row r="26" spans="1:27" ht="15" customHeight="1">
      <c r="A26" s="301"/>
      <c r="B26" s="41"/>
      <c r="C26" s="299"/>
      <c r="D26" s="296"/>
      <c r="E26" s="150" t="str">
        <f>IF(D26="","",LOOKUP(D26,perdiem!Q$3:S$517))</f>
        <v/>
      </c>
      <c r="F26" s="41"/>
      <c r="G26" s="302"/>
      <c r="H26" s="303"/>
      <c r="I26" s="304"/>
      <c r="J26" s="140"/>
      <c r="K26" s="441"/>
      <c r="L26" s="440"/>
      <c r="M26" s="41"/>
      <c r="N26" s="411">
        <f t="shared" si="0"/>
        <v>0</v>
      </c>
      <c r="O26" s="412"/>
      <c r="R26" s="8" t="str">
        <f t="shared" si="1"/>
        <v xml:space="preserve"> </v>
      </c>
      <c r="S26" s="8" t="str">
        <f t="shared" si="2"/>
        <v xml:space="preserve"> </v>
      </c>
      <c r="T26" s="8" t="str">
        <f t="shared" si="3"/>
        <v xml:space="preserve"> </v>
      </c>
      <c r="U26" s="8" t="str">
        <f t="shared" si="4"/>
        <v xml:space="preserve"> </v>
      </c>
      <c r="V26" s="8" t="str">
        <f t="shared" si="5"/>
        <v xml:space="preserve"> </v>
      </c>
      <c r="AA26" s="188"/>
    </row>
    <row r="27" spans="1:27" ht="15" customHeight="1">
      <c r="A27" s="301"/>
      <c r="B27" s="44"/>
      <c r="C27" s="299"/>
      <c r="D27" s="296"/>
      <c r="E27" s="150" t="str">
        <f>IF(D27="","",LOOKUP(D27,perdiem!Q$3:S$517))</f>
        <v/>
      </c>
      <c r="F27" s="44"/>
      <c r="G27" s="302"/>
      <c r="H27" s="303"/>
      <c r="I27" s="304"/>
      <c r="J27" s="141"/>
      <c r="K27" s="441"/>
      <c r="L27" s="440"/>
      <c r="M27" s="44"/>
      <c r="N27" s="411">
        <f t="shared" si="0"/>
        <v>0</v>
      </c>
      <c r="O27" s="412"/>
      <c r="R27" s="8" t="str">
        <f t="shared" si="1"/>
        <v xml:space="preserve"> </v>
      </c>
      <c r="S27" s="8" t="str">
        <f t="shared" si="2"/>
        <v xml:space="preserve"> </v>
      </c>
      <c r="T27" s="8" t="str">
        <f t="shared" si="3"/>
        <v xml:space="preserve"> </v>
      </c>
      <c r="U27" s="8" t="str">
        <f t="shared" si="4"/>
        <v xml:space="preserve"> </v>
      </c>
      <c r="V27" s="8" t="str">
        <f t="shared" si="5"/>
        <v xml:space="preserve"> </v>
      </c>
      <c r="AA27" s="187"/>
    </row>
    <row r="28" spans="1:27" ht="3" customHeight="1">
      <c r="A28" s="7"/>
      <c r="B28" s="7"/>
      <c r="C28" s="7"/>
      <c r="D28" s="158"/>
      <c r="E28" s="13"/>
      <c r="F28" s="7"/>
      <c r="G28" s="7"/>
      <c r="H28" s="7"/>
      <c r="I28" s="7"/>
      <c r="J28" s="7"/>
      <c r="K28" s="7"/>
      <c r="L28" s="7"/>
      <c r="M28" s="7"/>
      <c r="N28" s="14"/>
      <c r="O28" s="15"/>
      <c r="AA28" s="188"/>
    </row>
    <row r="29" spans="1:27" ht="15.75" customHeight="1" thickBot="1">
      <c r="A29" s="442" t="s">
        <v>44</v>
      </c>
      <c r="B29" s="443"/>
      <c r="C29" s="443"/>
      <c r="D29" s="443"/>
      <c r="E29" s="444"/>
      <c r="J29" s="46"/>
      <c r="L29" s="46" t="s">
        <v>36</v>
      </c>
      <c r="M29" s="34"/>
      <c r="N29" s="445">
        <f>SUM(N12:N27)</f>
        <v>0</v>
      </c>
      <c r="O29" s="446"/>
      <c r="R29" s="8">
        <f>SUM(R12:R27)</f>
        <v>0</v>
      </c>
      <c r="S29" s="8">
        <f>SUM(S12:S27)</f>
        <v>0</v>
      </c>
      <c r="T29" s="8">
        <f>SUM(T12:T27)</f>
        <v>0</v>
      </c>
      <c r="U29" s="8">
        <f>SUM(U12:U27)</f>
        <v>0</v>
      </c>
      <c r="V29" s="8">
        <f>SUM(V12:V27)</f>
        <v>0</v>
      </c>
      <c r="AA29" s="188"/>
    </row>
    <row r="30" spans="1:27" ht="9" customHeight="1" thickTop="1">
      <c r="A30" s="401" t="s">
        <v>57</v>
      </c>
      <c r="B30" s="402"/>
      <c r="C30" s="402"/>
      <c r="D30" s="402"/>
      <c r="E30" s="403"/>
      <c r="J30" s="46"/>
      <c r="K30" s="46"/>
      <c r="L30" s="46"/>
      <c r="M30" s="34"/>
      <c r="N30" s="3"/>
      <c r="O30" s="3"/>
      <c r="AA30" s="188"/>
    </row>
    <row r="31" spans="1:27" ht="7.5" customHeight="1">
      <c r="A31" s="401"/>
      <c r="B31" s="402"/>
      <c r="C31" s="402"/>
      <c r="D31" s="402"/>
      <c r="E31" s="403"/>
      <c r="F31" s="47"/>
      <c r="G31" s="47"/>
      <c r="H31" s="47"/>
      <c r="I31" s="47"/>
      <c r="J31" s="48"/>
      <c r="K31" s="48"/>
      <c r="L31" s="48"/>
      <c r="M31" s="49"/>
      <c r="N31" s="4"/>
      <c r="O31" s="4"/>
      <c r="AA31" s="186"/>
    </row>
    <row r="32" spans="1:27" ht="12.75" customHeight="1">
      <c r="A32" s="404" t="s">
        <v>69</v>
      </c>
      <c r="B32" s="405"/>
      <c r="C32" s="405"/>
      <c r="D32" s="405"/>
      <c r="E32" s="406"/>
      <c r="K32" s="51"/>
      <c r="M32" s="51"/>
      <c r="N32" s="2"/>
      <c r="O32" s="2"/>
      <c r="Q32" s="5"/>
      <c r="R32" s="9"/>
      <c r="S32" s="9"/>
      <c r="T32" s="9"/>
      <c r="U32" s="9"/>
      <c r="V32" s="6"/>
      <c r="AA32" s="185"/>
    </row>
    <row r="33" spans="1:28" ht="12.75" customHeight="1">
      <c r="A33" s="107"/>
      <c r="C33" s="16" t="s">
        <v>43</v>
      </c>
      <c r="D33" s="16" t="s">
        <v>41</v>
      </c>
      <c r="E33" s="16" t="s">
        <v>42</v>
      </c>
      <c r="G33" s="52" t="s">
        <v>18</v>
      </c>
      <c r="K33" s="53"/>
      <c r="L33" s="46" t="s">
        <v>24</v>
      </c>
      <c r="M33" s="51"/>
      <c r="N33" s="400">
        <f>(R29)</f>
        <v>0</v>
      </c>
      <c r="O33" s="400"/>
      <c r="Q33" s="5"/>
      <c r="R33" s="9"/>
      <c r="S33" s="9"/>
      <c r="T33" s="9"/>
      <c r="U33" s="9"/>
      <c r="V33" s="6"/>
      <c r="AA33" s="188"/>
    </row>
    <row r="34" spans="1:28" ht="12.75" customHeight="1">
      <c r="A34" s="415" t="s">
        <v>71</v>
      </c>
      <c r="B34" s="415"/>
      <c r="C34" s="407">
        <v>0.27083333333333331</v>
      </c>
      <c r="D34" s="407">
        <v>0.45833333333333331</v>
      </c>
      <c r="E34" s="407">
        <v>0.70833333333333337</v>
      </c>
      <c r="G34" s="276" t="s">
        <v>19</v>
      </c>
      <c r="I34" s="55"/>
      <c r="J34" s="55"/>
      <c r="K34" s="53"/>
      <c r="L34" s="53"/>
      <c r="M34" s="51"/>
      <c r="N34" s="400">
        <f>(S29)</f>
        <v>0</v>
      </c>
      <c r="O34" s="400"/>
      <c r="Q34" s="5"/>
      <c r="R34" s="9"/>
      <c r="S34" s="9"/>
      <c r="T34" s="9"/>
      <c r="U34" s="9"/>
      <c r="V34" s="6"/>
      <c r="Z34" s="52" t="s">
        <v>18</v>
      </c>
      <c r="AA34" s="185"/>
    </row>
    <row r="35" spans="1:28" ht="12.75" customHeight="1">
      <c r="A35" s="415"/>
      <c r="B35" s="415"/>
      <c r="C35" s="407"/>
      <c r="D35" s="407"/>
      <c r="E35" s="407"/>
      <c r="G35" s="52" t="s">
        <v>20</v>
      </c>
      <c r="H35" s="55"/>
      <c r="K35" s="53"/>
      <c r="L35" s="53"/>
      <c r="M35" s="51"/>
      <c r="N35" s="400">
        <f>U29</f>
        <v>0</v>
      </c>
      <c r="O35" s="400"/>
      <c r="Q35" s="5"/>
      <c r="R35" s="9"/>
      <c r="S35" s="9">
        <f>C12</f>
        <v>0</v>
      </c>
      <c r="T35" s="9"/>
      <c r="U35" s="9"/>
      <c r="V35" s="6"/>
      <c r="Z35" s="52" t="s">
        <v>20</v>
      </c>
      <c r="AA35" s="188"/>
    </row>
    <row r="36" spans="1:28" ht="12.75" customHeight="1">
      <c r="A36" s="419" t="s">
        <v>70</v>
      </c>
      <c r="B36" s="419"/>
      <c r="C36" s="407">
        <v>0.375</v>
      </c>
      <c r="D36" s="407">
        <v>0.58333333333333337</v>
      </c>
      <c r="E36" s="407">
        <v>0.875</v>
      </c>
      <c r="G36" s="52" t="s">
        <v>72</v>
      </c>
      <c r="K36" s="53"/>
      <c r="L36" s="53"/>
      <c r="M36" s="53"/>
      <c r="N36" s="400">
        <f>V29</f>
        <v>0</v>
      </c>
      <c r="O36" s="400"/>
      <c r="P36" s="332"/>
      <c r="Q36" s="5"/>
      <c r="R36" s="9"/>
      <c r="S36" s="9"/>
      <c r="T36" s="9"/>
      <c r="U36" s="9"/>
      <c r="V36" s="6"/>
      <c r="Z36" s="52" t="s">
        <v>72</v>
      </c>
      <c r="AA36" s="185"/>
    </row>
    <row r="37" spans="1:28" ht="12.75" customHeight="1">
      <c r="A37" s="419"/>
      <c r="B37" s="419"/>
      <c r="C37" s="407"/>
      <c r="D37" s="407"/>
      <c r="E37" s="407"/>
      <c r="G37" s="320" t="s">
        <v>800</v>
      </c>
      <c r="K37" s="53"/>
      <c r="L37" s="53"/>
      <c r="M37" s="53"/>
      <c r="N37" s="400"/>
      <c r="O37" s="400"/>
      <c r="Q37" s="5"/>
      <c r="R37" s="9"/>
      <c r="S37" s="9"/>
      <c r="T37" s="9"/>
      <c r="U37" s="9"/>
      <c r="V37" s="6"/>
      <c r="Z37" s="320" t="s">
        <v>800</v>
      </c>
      <c r="AA37" s="186"/>
    </row>
    <row r="38" spans="1:28" ht="9" hidden="1" customHeight="1">
      <c r="A38" s="108"/>
      <c r="B38" s="108"/>
      <c r="C38" s="105"/>
      <c r="D38" s="106"/>
      <c r="E38" s="106"/>
      <c r="G38" s="320" t="s">
        <v>801</v>
      </c>
      <c r="K38" s="53"/>
      <c r="L38" s="53"/>
      <c r="M38" s="53"/>
      <c r="N38" s="420"/>
      <c r="O38" s="420"/>
      <c r="Q38" s="5"/>
      <c r="R38" s="9"/>
      <c r="S38" s="9"/>
      <c r="T38" s="9"/>
      <c r="U38" s="9"/>
      <c r="V38" s="6"/>
      <c r="Z38" s="320" t="s">
        <v>801</v>
      </c>
      <c r="AA38" s="186"/>
    </row>
    <row r="39" spans="1:28" ht="15.75" customHeight="1" thickBot="1">
      <c r="A39" s="416" t="s">
        <v>45</v>
      </c>
      <c r="B39" s="417"/>
      <c r="C39" s="417"/>
      <c r="D39" s="417"/>
      <c r="E39" s="418"/>
      <c r="F39" s="5"/>
      <c r="J39" s="34"/>
      <c r="L39" s="46" t="s">
        <v>23</v>
      </c>
      <c r="M39" s="56"/>
      <c r="N39" s="421">
        <f>SUM(N33:O37)</f>
        <v>0</v>
      </c>
      <c r="O39" s="421"/>
      <c r="Q39" s="5"/>
      <c r="V39" s="6"/>
      <c r="AA39" s="188"/>
    </row>
    <row r="40" spans="1:28" ht="7.5" customHeight="1" thickTop="1">
      <c r="A40" s="174"/>
      <c r="B40" s="174"/>
      <c r="C40" s="174"/>
      <c r="D40" s="174"/>
      <c r="E40" s="174"/>
      <c r="F40" s="5"/>
      <c r="J40" s="34"/>
      <c r="L40" s="46"/>
      <c r="M40" s="56"/>
      <c r="N40" s="125"/>
      <c r="O40" s="125"/>
      <c r="Q40" s="5"/>
      <c r="T40" s="333"/>
      <c r="U40" s="333"/>
      <c r="V40" s="320"/>
      <c r="AA40" s="188"/>
    </row>
    <row r="41" spans="1:28" ht="31.5" customHeight="1">
      <c r="A41" s="414" t="s">
        <v>723</v>
      </c>
      <c r="B41" s="414"/>
      <c r="C41" s="414"/>
      <c r="D41" s="414"/>
      <c r="E41" s="414"/>
      <c r="F41" s="414"/>
      <c r="G41" s="414"/>
      <c r="H41" s="414"/>
      <c r="I41" s="414"/>
      <c r="J41" s="34"/>
      <c r="L41" s="46"/>
      <c r="M41" s="56"/>
      <c r="N41" s="125"/>
      <c r="O41" s="125"/>
      <c r="Q41" s="5"/>
      <c r="T41" s="334"/>
      <c r="U41" s="334"/>
      <c r="V41" s="332"/>
      <c r="AA41" s="188"/>
    </row>
    <row r="42" spans="1:28" ht="21.75" customHeight="1">
      <c r="A42" s="413" t="s">
        <v>724</v>
      </c>
      <c r="B42" s="413"/>
      <c r="C42" s="413"/>
      <c r="D42" s="413"/>
      <c r="E42" s="413"/>
      <c r="F42" s="413"/>
      <c r="G42" s="413"/>
      <c r="H42" s="201"/>
      <c r="J42" s="34"/>
      <c r="L42" s="46"/>
      <c r="M42" s="56"/>
      <c r="N42" s="125"/>
      <c r="O42" s="125"/>
      <c r="Q42" s="5"/>
      <c r="T42" s="334"/>
      <c r="U42" s="334"/>
      <c r="V42" s="332"/>
      <c r="AA42" s="188"/>
    </row>
    <row r="43" spans="1:28" ht="15.75" customHeight="1" thickBot="1">
      <c r="A43" s="181" t="s">
        <v>769</v>
      </c>
      <c r="B43" s="174"/>
      <c r="C43" s="174"/>
      <c r="D43" s="174"/>
      <c r="E43" s="174"/>
      <c r="F43" s="5"/>
      <c r="J43" s="34"/>
      <c r="L43" s="46"/>
      <c r="M43" s="56"/>
      <c r="N43" s="125"/>
      <c r="O43" s="125"/>
      <c r="Q43" s="5"/>
      <c r="V43" s="6"/>
      <c r="AA43" s="188"/>
    </row>
    <row r="44" spans="1:28" ht="15.75" customHeight="1" thickTop="1">
      <c r="A44" s="408">
        <v>46</v>
      </c>
      <c r="B44" s="409"/>
      <c r="C44" s="179">
        <v>51</v>
      </c>
      <c r="D44" s="179">
        <v>56</v>
      </c>
      <c r="E44" s="179">
        <v>61</v>
      </c>
      <c r="F44" s="427">
        <v>66</v>
      </c>
      <c r="G44" s="427"/>
      <c r="H44" s="428">
        <v>71</v>
      </c>
      <c r="I44" s="409"/>
      <c r="J44" s="423" t="s">
        <v>109</v>
      </c>
      <c r="K44" s="424"/>
      <c r="L44" s="7"/>
      <c r="M44" s="7"/>
      <c r="N44" s="410"/>
      <c r="O44" s="410"/>
      <c r="AA44" s="185"/>
      <c r="AB44" s="6"/>
    </row>
    <row r="45" spans="1:28" ht="15.75" customHeight="1">
      <c r="A45" s="436">
        <v>9</v>
      </c>
      <c r="B45" s="435"/>
      <c r="C45" s="175">
        <v>10</v>
      </c>
      <c r="D45" s="175">
        <v>11</v>
      </c>
      <c r="E45" s="175">
        <v>12</v>
      </c>
      <c r="F45" s="435">
        <v>13</v>
      </c>
      <c r="G45" s="435"/>
      <c r="H45" s="435">
        <v>14</v>
      </c>
      <c r="I45" s="435"/>
      <c r="J45" s="425" t="s">
        <v>43</v>
      </c>
      <c r="K45" s="426"/>
      <c r="L45" s="7"/>
      <c r="M45" s="7"/>
      <c r="N45" s="410"/>
      <c r="O45" s="410"/>
      <c r="AA45" s="186"/>
      <c r="AB45" s="6"/>
    </row>
    <row r="46" spans="1:28" ht="15.75" customHeight="1">
      <c r="A46" s="436">
        <v>14</v>
      </c>
      <c r="B46" s="435"/>
      <c r="C46" s="175">
        <v>15</v>
      </c>
      <c r="D46" s="175">
        <v>17</v>
      </c>
      <c r="E46" s="139">
        <v>18</v>
      </c>
      <c r="F46" s="435">
        <v>20</v>
      </c>
      <c r="G46" s="435"/>
      <c r="H46" s="435">
        <v>21</v>
      </c>
      <c r="I46" s="435"/>
      <c r="J46" s="425" t="s">
        <v>41</v>
      </c>
      <c r="K46" s="426"/>
      <c r="L46" s="7"/>
      <c r="M46" s="7"/>
      <c r="N46" s="410"/>
      <c r="O46" s="410"/>
      <c r="AA46" s="188"/>
      <c r="AB46" s="6"/>
    </row>
    <row r="47" spans="1:28" ht="15.75" customHeight="1" thickBot="1">
      <c r="A47" s="433">
        <v>23</v>
      </c>
      <c r="B47" s="434"/>
      <c r="C47" s="180">
        <v>26</v>
      </c>
      <c r="D47" s="180">
        <v>28</v>
      </c>
      <c r="E47" s="180">
        <v>31</v>
      </c>
      <c r="F47" s="434">
        <v>33</v>
      </c>
      <c r="G47" s="434"/>
      <c r="H47" s="434">
        <v>36</v>
      </c>
      <c r="I47" s="434"/>
      <c r="J47" s="431" t="s">
        <v>42</v>
      </c>
      <c r="K47" s="432"/>
      <c r="L47" s="7"/>
      <c r="M47" s="7"/>
      <c r="N47" s="60"/>
      <c r="O47" s="60"/>
      <c r="AA47" s="188"/>
      <c r="AB47" s="6"/>
    </row>
    <row r="48" spans="1:28" ht="13.5" thickTop="1">
      <c r="A48" s="429"/>
      <c r="B48" s="429"/>
      <c r="C48" s="429"/>
      <c r="D48" s="429"/>
      <c r="E48" s="429"/>
      <c r="F48" s="430"/>
      <c r="G48" s="430"/>
      <c r="H48" s="9"/>
      <c r="I48" s="138"/>
      <c r="J48" s="62"/>
      <c r="K48" s="62"/>
      <c r="L48" s="62"/>
      <c r="M48" s="7"/>
      <c r="N48" s="410"/>
      <c r="O48" s="410"/>
      <c r="AA48" s="188"/>
      <c r="AB48" s="6"/>
    </row>
    <row r="49" spans="1:28">
      <c r="A49" s="7"/>
      <c r="B49" s="7"/>
      <c r="C49" s="7"/>
      <c r="D49" s="7"/>
      <c r="E49" s="7"/>
      <c r="F49" s="7"/>
      <c r="G49" s="7"/>
      <c r="H49" s="7"/>
      <c r="I49" s="62"/>
      <c r="J49" s="62"/>
      <c r="K49" s="62"/>
      <c r="L49" s="62"/>
      <c r="M49" s="7"/>
      <c r="N49" s="410"/>
      <c r="O49" s="410"/>
      <c r="AA49" s="188"/>
      <c r="AB49" s="6"/>
    </row>
    <row r="50" spans="1:28">
      <c r="A50" s="7"/>
      <c r="B50" s="7"/>
      <c r="C50" s="7"/>
      <c r="D50" s="7"/>
      <c r="E50" s="7"/>
      <c r="F50" s="7"/>
      <c r="G50" s="7"/>
      <c r="H50" s="7"/>
      <c r="I50" s="62"/>
      <c r="J50" s="62"/>
      <c r="K50" s="62"/>
      <c r="L50" s="62"/>
      <c r="M50" s="7"/>
      <c r="N50" s="410"/>
      <c r="O50" s="410"/>
      <c r="AA50" s="188"/>
      <c r="AB50" s="6"/>
    </row>
    <row r="51" spans="1:28" ht="15.75">
      <c r="A51" s="191"/>
      <c r="B51" s="191"/>
      <c r="C51" s="178"/>
      <c r="D51" s="191"/>
      <c r="E51" s="191"/>
      <c r="F51" s="7"/>
      <c r="G51" s="7"/>
      <c r="H51" s="7"/>
      <c r="I51" s="62"/>
      <c r="J51" s="62"/>
      <c r="K51" s="62"/>
      <c r="L51" s="62"/>
      <c r="M51" s="7"/>
      <c r="N51" s="410"/>
      <c r="O51" s="410"/>
      <c r="AA51" s="188"/>
      <c r="AB51" s="6"/>
    </row>
    <row r="52" spans="1:28" s="18" customFormat="1" ht="15" customHeight="1">
      <c r="A52" s="24"/>
      <c r="B52" s="24"/>
      <c r="C52" s="422"/>
      <c r="D52" s="177"/>
      <c r="E52" s="29"/>
      <c r="F52" s="24"/>
      <c r="G52" s="24"/>
      <c r="H52" s="24"/>
      <c r="I52" s="151"/>
      <c r="J52" s="151"/>
      <c r="K52" s="151"/>
      <c r="L52" s="151"/>
      <c r="M52" s="24"/>
      <c r="N52" s="438"/>
      <c r="O52" s="438"/>
      <c r="R52" s="19"/>
      <c r="S52" s="19"/>
      <c r="T52" s="19"/>
      <c r="U52" s="19"/>
      <c r="V52" s="19"/>
      <c r="Y52" s="168"/>
      <c r="AA52" s="188"/>
    </row>
    <row r="53" spans="1:28" s="18" customFormat="1" ht="15" customHeight="1">
      <c r="A53" s="29"/>
      <c r="B53" s="29"/>
      <c r="C53" s="422"/>
      <c r="D53" s="177"/>
      <c r="E53" s="29"/>
      <c r="G53" s="72"/>
      <c r="H53" s="24"/>
      <c r="I53" s="24"/>
      <c r="J53" s="24"/>
      <c r="K53" s="24"/>
      <c r="L53" s="24"/>
      <c r="M53" s="24"/>
      <c r="N53" s="78"/>
      <c r="O53" s="78"/>
      <c r="R53" s="19"/>
      <c r="S53" s="19"/>
      <c r="T53" s="19"/>
      <c r="U53" s="19"/>
      <c r="V53" s="152" t="s">
        <v>768</v>
      </c>
      <c r="W53" s="152"/>
      <c r="X53" s="153"/>
      <c r="Y53" s="168"/>
      <c r="AA53" s="187"/>
    </row>
    <row r="54" spans="1:28" s="18" customFormat="1" ht="15" customHeight="1">
      <c r="A54" s="29"/>
      <c r="B54" s="29"/>
      <c r="C54" s="196"/>
      <c r="D54" s="194"/>
      <c r="E54" s="194"/>
      <c r="F54" s="195"/>
      <c r="G54" s="195"/>
      <c r="H54" s="24"/>
      <c r="I54" s="195"/>
      <c r="J54" s="154"/>
      <c r="K54" s="154"/>
      <c r="L54" s="154"/>
      <c r="M54" s="155"/>
      <c r="N54" s="437"/>
      <c r="O54" s="437"/>
      <c r="R54" s="19"/>
      <c r="S54" s="19"/>
      <c r="T54" s="19"/>
      <c r="U54" s="19"/>
      <c r="V54" s="156" t="s">
        <v>164</v>
      </c>
      <c r="W54" s="156" t="s">
        <v>165</v>
      </c>
      <c r="Y54" s="168"/>
      <c r="AA54" s="187"/>
    </row>
    <row r="55" spans="1:28" s="18" customFormat="1" ht="15" customHeight="1">
      <c r="A55" s="29"/>
      <c r="B55" s="29"/>
      <c r="C55" s="197"/>
      <c r="D55" s="194"/>
      <c r="E55" s="194"/>
      <c r="F55" s="195"/>
      <c r="G55" s="195"/>
      <c r="H55" s="24"/>
      <c r="I55" s="195"/>
      <c r="J55" s="24"/>
      <c r="K55" s="24"/>
      <c r="L55" s="24"/>
      <c r="M55" s="24"/>
      <c r="N55" s="24"/>
      <c r="O55" s="24"/>
      <c r="R55" s="19"/>
      <c r="S55" s="19"/>
      <c r="T55" s="19"/>
      <c r="U55" s="19"/>
      <c r="V55" s="156"/>
      <c r="W55" s="157" t="s">
        <v>167</v>
      </c>
      <c r="Y55" s="168"/>
      <c r="AA55" s="187"/>
    </row>
    <row r="56" spans="1:28" s="18" customFormat="1" ht="15" customHeight="1">
      <c r="A56" s="29"/>
      <c r="B56" s="29"/>
      <c r="C56" s="196"/>
      <c r="D56" s="194"/>
      <c r="E56" s="194"/>
      <c r="F56" s="195"/>
      <c r="G56" s="195"/>
      <c r="I56" s="195"/>
      <c r="Q56" s="144"/>
      <c r="R56" s="145"/>
      <c r="S56" s="19"/>
      <c r="U56" s="19"/>
      <c r="V56" s="236" t="s">
        <v>168</v>
      </c>
      <c r="W56" s="237" t="s">
        <v>169</v>
      </c>
      <c r="Y56" s="169" t="s">
        <v>593</v>
      </c>
      <c r="Z56" s="159"/>
      <c r="AA56" s="187"/>
    </row>
    <row r="57" spans="1:28" s="18" customFormat="1" ht="15" customHeight="1">
      <c r="A57" s="176"/>
      <c r="B57" s="176"/>
      <c r="C57" s="197"/>
      <c r="D57" s="194"/>
      <c r="E57" s="194"/>
      <c r="F57" s="195"/>
      <c r="G57" s="195"/>
      <c r="I57" s="195"/>
      <c r="Q57" s="144"/>
      <c r="R57" s="145"/>
      <c r="S57" s="19"/>
      <c r="T57" s="142" t="s">
        <v>130</v>
      </c>
      <c r="U57" s="19"/>
      <c r="V57" s="236" t="s">
        <v>168</v>
      </c>
      <c r="W57" s="237" t="s">
        <v>170</v>
      </c>
      <c r="Y57" s="165" t="s">
        <v>595</v>
      </c>
      <c r="Z57" s="160"/>
      <c r="AA57" s="187"/>
    </row>
    <row r="58" spans="1:28" s="18" customFormat="1" ht="15" customHeight="1">
      <c r="A58" s="24"/>
      <c r="B58" s="24"/>
      <c r="C58" s="196"/>
      <c r="D58" s="194"/>
      <c r="E58" s="194"/>
      <c r="F58" s="195"/>
      <c r="G58" s="195"/>
      <c r="I58" s="195"/>
      <c r="Q58" s="144"/>
      <c r="R58" s="145"/>
      <c r="S58" s="19"/>
      <c r="T58" s="142" t="s">
        <v>114</v>
      </c>
      <c r="U58" s="19"/>
      <c r="V58" s="236" t="s">
        <v>168</v>
      </c>
      <c r="W58" s="237" t="s">
        <v>171</v>
      </c>
      <c r="Y58" s="165" t="s">
        <v>596</v>
      </c>
      <c r="Z58" s="160"/>
      <c r="AA58" s="188"/>
    </row>
    <row r="59" spans="1:28" s="18" customFormat="1" ht="15" customHeight="1">
      <c r="C59" s="198"/>
      <c r="D59" s="194"/>
      <c r="E59" s="194"/>
      <c r="F59" s="195"/>
      <c r="G59" s="195"/>
      <c r="I59" s="195"/>
      <c r="Q59" s="144"/>
      <c r="R59" s="145"/>
      <c r="S59" s="19"/>
      <c r="T59" s="142" t="s">
        <v>113</v>
      </c>
      <c r="U59" s="19"/>
      <c r="V59" s="236" t="s">
        <v>168</v>
      </c>
      <c r="W59" s="237" t="s">
        <v>172</v>
      </c>
      <c r="Y59" s="165" t="s">
        <v>597</v>
      </c>
      <c r="Z59" s="160"/>
      <c r="AA59" s="188"/>
    </row>
    <row r="60" spans="1:28" s="18" customFormat="1" ht="15" customHeight="1">
      <c r="C60" s="196"/>
      <c r="D60" s="194"/>
      <c r="E60" s="194"/>
      <c r="F60" s="195"/>
      <c r="G60" s="195"/>
      <c r="I60" s="195"/>
      <c r="Q60" s="144"/>
      <c r="R60" s="145"/>
      <c r="S60" s="19"/>
      <c r="T60" s="142" t="s">
        <v>116</v>
      </c>
      <c r="U60" s="19"/>
      <c r="V60" s="236" t="s">
        <v>168</v>
      </c>
      <c r="W60" s="237" t="s">
        <v>173</v>
      </c>
      <c r="Y60" s="165" t="s">
        <v>598</v>
      </c>
      <c r="Z60" s="160"/>
      <c r="AA60" s="188"/>
    </row>
    <row r="61" spans="1:28" s="18" customFormat="1" ht="15" customHeight="1">
      <c r="C61" s="196"/>
      <c r="D61" s="194"/>
      <c r="E61" s="194"/>
      <c r="F61" s="195"/>
      <c r="G61" s="195"/>
      <c r="I61" s="195"/>
      <c r="Q61" s="144"/>
      <c r="R61" s="145"/>
      <c r="S61" s="19"/>
      <c r="T61" s="142" t="s">
        <v>115</v>
      </c>
      <c r="U61" s="19"/>
      <c r="V61" s="236"/>
      <c r="W61" s="237" t="s">
        <v>569</v>
      </c>
      <c r="Y61" s="165"/>
      <c r="Z61" s="161"/>
      <c r="AA61" s="188"/>
    </row>
    <row r="62" spans="1:28" s="18" customFormat="1" ht="15" customHeight="1">
      <c r="C62" s="196"/>
      <c r="D62" s="194"/>
      <c r="E62" s="194"/>
      <c r="F62" s="195"/>
      <c r="G62" s="195"/>
      <c r="I62" s="195"/>
      <c r="Q62" s="144"/>
      <c r="R62" s="145"/>
      <c r="S62" s="19"/>
      <c r="T62" s="142" t="s">
        <v>117</v>
      </c>
      <c r="U62" s="19"/>
      <c r="V62" s="236" t="s">
        <v>174</v>
      </c>
      <c r="W62" s="237" t="s">
        <v>175</v>
      </c>
      <c r="Y62" s="165"/>
      <c r="Z62" s="161"/>
      <c r="AA62" s="188"/>
    </row>
    <row r="63" spans="1:28" s="18" customFormat="1" ht="15" customHeight="1">
      <c r="C63" s="199"/>
      <c r="D63" s="194"/>
      <c r="E63" s="194"/>
      <c r="F63" s="195"/>
      <c r="G63" s="195"/>
      <c r="I63" s="195"/>
      <c r="Q63" s="144"/>
      <c r="R63" s="145"/>
      <c r="S63" s="19"/>
      <c r="T63" s="142" t="s">
        <v>118</v>
      </c>
      <c r="U63" s="19"/>
      <c r="V63" s="236" t="s">
        <v>174</v>
      </c>
      <c r="W63" s="237" t="s">
        <v>176</v>
      </c>
      <c r="Y63" s="165" t="s">
        <v>599</v>
      </c>
      <c r="Z63" s="161"/>
      <c r="AA63" s="188"/>
    </row>
    <row r="64" spans="1:28" s="18" customFormat="1" ht="15" customHeight="1">
      <c r="C64" s="196"/>
      <c r="D64" s="194"/>
      <c r="E64" s="194"/>
      <c r="F64" s="195"/>
      <c r="G64" s="195"/>
      <c r="I64" s="195"/>
      <c r="Q64" s="144"/>
      <c r="R64" s="145"/>
      <c r="S64" s="19"/>
      <c r="T64" s="142" t="s">
        <v>119</v>
      </c>
      <c r="U64" s="19"/>
      <c r="V64" s="236" t="s">
        <v>174</v>
      </c>
      <c r="W64" s="237" t="s">
        <v>177</v>
      </c>
      <c r="Y64" s="165"/>
      <c r="Z64" s="161"/>
      <c r="AA64" s="188"/>
    </row>
    <row r="65" spans="3:27" s="18" customFormat="1" ht="15" customHeight="1">
      <c r="C65" s="197"/>
      <c r="D65" s="194"/>
      <c r="E65" s="194"/>
      <c r="F65" s="195"/>
      <c r="G65" s="195"/>
      <c r="I65" s="195"/>
      <c r="Q65" s="144"/>
      <c r="R65" s="145"/>
      <c r="S65" s="19"/>
      <c r="T65" s="142" t="s">
        <v>121</v>
      </c>
      <c r="U65" s="19"/>
      <c r="V65" s="236" t="s">
        <v>174</v>
      </c>
      <c r="W65" s="237" t="s">
        <v>178</v>
      </c>
      <c r="Y65" s="165" t="s">
        <v>600</v>
      </c>
      <c r="Z65" s="161"/>
      <c r="AA65" s="188"/>
    </row>
    <row r="66" spans="3:27" s="18" customFormat="1" ht="15" customHeight="1">
      <c r="C66" s="200"/>
      <c r="D66" s="194"/>
      <c r="E66" s="194"/>
      <c r="F66" s="195"/>
      <c r="G66" s="195"/>
      <c r="I66" s="195"/>
      <c r="Q66" s="144"/>
      <c r="R66" s="145"/>
      <c r="S66" s="19"/>
      <c r="T66" s="142" t="s">
        <v>120</v>
      </c>
      <c r="U66" s="19"/>
      <c r="V66" s="236" t="s">
        <v>174</v>
      </c>
      <c r="W66" s="237" t="s">
        <v>179</v>
      </c>
      <c r="Y66" s="165"/>
      <c r="Z66" s="161"/>
      <c r="AA66" s="188"/>
    </row>
    <row r="67" spans="3:27" s="18" customFormat="1" ht="15" customHeight="1">
      <c r="C67" s="196"/>
      <c r="D67" s="194"/>
      <c r="E67" s="194"/>
      <c r="F67" s="195"/>
      <c r="G67" s="195"/>
      <c r="I67" s="195"/>
      <c r="Q67" s="144"/>
      <c r="R67" s="145"/>
      <c r="S67" s="19"/>
      <c r="T67" s="142" t="s">
        <v>122</v>
      </c>
      <c r="U67" s="19"/>
      <c r="V67" s="236" t="s">
        <v>174</v>
      </c>
      <c r="W67" s="237" t="s">
        <v>180</v>
      </c>
      <c r="Y67" s="165" t="s">
        <v>639</v>
      </c>
      <c r="Z67" s="161"/>
      <c r="AA67" s="188"/>
    </row>
    <row r="68" spans="3:27" s="18" customFormat="1" ht="15" customHeight="1">
      <c r="C68" s="196"/>
      <c r="D68" s="194"/>
      <c r="E68" s="194"/>
      <c r="F68" s="195"/>
      <c r="G68" s="195"/>
      <c r="I68" s="195"/>
      <c r="Q68" s="144"/>
      <c r="R68" s="145"/>
      <c r="S68" s="19"/>
      <c r="T68" s="142" t="s">
        <v>123</v>
      </c>
      <c r="U68" s="19"/>
      <c r="V68" s="236" t="s">
        <v>174</v>
      </c>
      <c r="W68" s="237" t="s">
        <v>181</v>
      </c>
      <c r="Y68" s="165"/>
      <c r="Z68" s="161"/>
      <c r="AA68" s="188"/>
    </row>
    <row r="69" spans="3:27" s="18" customFormat="1" ht="15" customHeight="1">
      <c r="C69" s="196"/>
      <c r="D69" s="194"/>
      <c r="E69" s="194"/>
      <c r="F69" s="195"/>
      <c r="G69" s="195"/>
      <c r="I69" s="195"/>
      <c r="Q69" s="144"/>
      <c r="R69" s="145"/>
      <c r="S69" s="19"/>
      <c r="T69" s="142" t="s">
        <v>124</v>
      </c>
      <c r="U69" s="19"/>
      <c r="V69" s="236"/>
      <c r="W69" s="237" t="s">
        <v>569</v>
      </c>
      <c r="Y69" s="165" t="s">
        <v>602</v>
      </c>
      <c r="Z69" s="161"/>
      <c r="AA69" s="188"/>
    </row>
    <row r="70" spans="3:27" s="18" customFormat="1" ht="15" customHeight="1">
      <c r="C70" s="197"/>
      <c r="D70" s="194"/>
      <c r="E70" s="194"/>
      <c r="F70" s="195"/>
      <c r="G70" s="195"/>
      <c r="I70" s="195"/>
      <c r="Q70" s="144"/>
      <c r="R70" s="145"/>
      <c r="S70" s="19"/>
      <c r="T70" s="142" t="s">
        <v>128</v>
      </c>
      <c r="U70" s="19"/>
      <c r="V70" s="236" t="s">
        <v>182</v>
      </c>
      <c r="W70" s="237" t="s">
        <v>183</v>
      </c>
      <c r="Y70" s="170" t="s">
        <v>603</v>
      </c>
      <c r="Z70" s="162"/>
      <c r="AA70" s="184"/>
    </row>
    <row r="71" spans="3:27" s="18" customFormat="1" ht="15" customHeight="1">
      <c r="C71" s="196"/>
      <c r="D71" s="194"/>
      <c r="E71" s="194"/>
      <c r="F71" s="195"/>
      <c r="G71" s="195"/>
      <c r="I71" s="195"/>
      <c r="Q71" s="144"/>
      <c r="R71" s="145"/>
      <c r="S71" s="19"/>
      <c r="T71" s="142" t="s">
        <v>125</v>
      </c>
      <c r="U71" s="19"/>
      <c r="V71" s="236" t="s">
        <v>182</v>
      </c>
      <c r="W71" s="237" t="s">
        <v>184</v>
      </c>
      <c r="Y71" s="170" t="s">
        <v>604</v>
      </c>
      <c r="Z71" s="162"/>
      <c r="AA71" s="188"/>
    </row>
    <row r="72" spans="3:27" s="18" customFormat="1" ht="15" customHeight="1">
      <c r="C72" s="198"/>
      <c r="D72" s="194"/>
      <c r="E72" s="194"/>
      <c r="F72" s="195"/>
      <c r="G72" s="195"/>
      <c r="I72" s="195"/>
      <c r="Q72" s="144"/>
      <c r="R72" s="145"/>
      <c r="S72" s="19"/>
      <c r="T72" s="142" t="s">
        <v>126</v>
      </c>
      <c r="U72" s="19"/>
      <c r="V72" s="236"/>
      <c r="W72" s="237" t="s">
        <v>569</v>
      </c>
      <c r="Y72" s="170" t="s">
        <v>605</v>
      </c>
      <c r="Z72" s="162"/>
      <c r="AA72" s="188"/>
    </row>
    <row r="73" spans="3:27" s="18" customFormat="1" ht="15" customHeight="1">
      <c r="C73" s="198"/>
      <c r="D73" s="194"/>
      <c r="E73" s="194"/>
      <c r="F73" s="195"/>
      <c r="G73" s="195"/>
      <c r="I73" s="195"/>
      <c r="Q73" s="144"/>
      <c r="R73" s="204"/>
      <c r="S73" s="19"/>
      <c r="T73" s="142" t="s">
        <v>127</v>
      </c>
      <c r="U73" s="19"/>
      <c r="V73" s="236" t="s">
        <v>185</v>
      </c>
      <c r="W73" s="232" t="s">
        <v>725</v>
      </c>
      <c r="Y73" s="170"/>
      <c r="Z73" s="162"/>
      <c r="AA73" s="188"/>
    </row>
    <row r="74" spans="3:27" s="18" customFormat="1" ht="15" customHeight="1">
      <c r="C74" s="196"/>
      <c r="D74" s="194"/>
      <c r="E74" s="194"/>
      <c r="F74" s="195"/>
      <c r="G74" s="195"/>
      <c r="I74" s="195"/>
      <c r="Q74" s="144"/>
      <c r="R74" s="145"/>
      <c r="S74" s="19"/>
      <c r="T74" s="142" t="s">
        <v>129</v>
      </c>
      <c r="U74" s="19"/>
      <c r="V74" s="236" t="s">
        <v>185</v>
      </c>
      <c r="W74" s="237" t="s">
        <v>761</v>
      </c>
      <c r="Y74" s="170"/>
      <c r="Z74" s="162"/>
      <c r="AA74" s="188"/>
    </row>
    <row r="75" spans="3:27" s="18" customFormat="1" ht="15" customHeight="1">
      <c r="C75" s="200"/>
      <c r="D75" s="194"/>
      <c r="E75" s="194"/>
      <c r="F75" s="195"/>
      <c r="G75" s="195"/>
      <c r="I75" s="195"/>
      <c r="Q75" s="144"/>
      <c r="R75" s="145"/>
      <c r="S75" s="19"/>
      <c r="T75" s="142" t="s">
        <v>130</v>
      </c>
      <c r="U75" s="19"/>
      <c r="V75" s="236" t="s">
        <v>185</v>
      </c>
      <c r="W75" s="237" t="s">
        <v>186</v>
      </c>
      <c r="Y75" s="165" t="s">
        <v>606</v>
      </c>
      <c r="Z75" s="161"/>
      <c r="AA75" s="188"/>
    </row>
    <row r="76" spans="3:27" s="18" customFormat="1" ht="15" customHeight="1">
      <c r="C76" s="196"/>
      <c r="D76" s="194"/>
      <c r="E76" s="194"/>
      <c r="F76" s="195"/>
      <c r="G76" s="195"/>
      <c r="I76" s="195"/>
      <c r="Q76" s="144"/>
      <c r="R76" s="204"/>
      <c r="S76" s="19"/>
      <c r="T76" s="142" t="s">
        <v>131</v>
      </c>
      <c r="U76" s="19"/>
      <c r="V76" s="236" t="s">
        <v>185</v>
      </c>
      <c r="W76" s="232" t="s">
        <v>726</v>
      </c>
      <c r="Y76" s="170" t="s">
        <v>607</v>
      </c>
      <c r="Z76" s="162"/>
      <c r="AA76" s="188"/>
    </row>
    <row r="77" spans="3:27" s="18" customFormat="1" ht="15" customHeight="1">
      <c r="C77" s="198"/>
      <c r="D77" s="194"/>
      <c r="E77" s="194"/>
      <c r="F77" s="195"/>
      <c r="G77" s="195"/>
      <c r="I77" s="195"/>
      <c r="Q77" s="144"/>
      <c r="R77" s="204"/>
      <c r="S77" s="19"/>
      <c r="T77" s="142" t="s">
        <v>134</v>
      </c>
      <c r="U77" s="19"/>
      <c r="V77" s="236" t="s">
        <v>185</v>
      </c>
      <c r="W77" s="232" t="s">
        <v>727</v>
      </c>
      <c r="Y77" s="170" t="s">
        <v>608</v>
      </c>
      <c r="Z77" s="162"/>
      <c r="AA77" s="188"/>
    </row>
    <row r="78" spans="3:27" s="18" customFormat="1" ht="15" customHeight="1">
      <c r="C78" s="196"/>
      <c r="D78" s="194"/>
      <c r="E78" s="194"/>
      <c r="F78" s="195"/>
      <c r="G78" s="195"/>
      <c r="I78" s="195"/>
      <c r="Q78" s="144"/>
      <c r="R78" s="145"/>
      <c r="S78" s="19"/>
      <c r="T78" s="142" t="s">
        <v>133</v>
      </c>
      <c r="U78" s="19"/>
      <c r="V78" s="236" t="s">
        <v>185</v>
      </c>
      <c r="W78" s="237" t="s">
        <v>187</v>
      </c>
      <c r="Y78" s="170" t="s">
        <v>609</v>
      </c>
      <c r="Z78" s="162"/>
      <c r="AA78" s="186"/>
    </row>
    <row r="79" spans="3:27" s="18" customFormat="1" ht="15" customHeight="1">
      <c r="C79" s="196"/>
      <c r="D79" s="194"/>
      <c r="E79" s="194"/>
      <c r="F79" s="195"/>
      <c r="G79" s="195"/>
      <c r="I79" s="195"/>
      <c r="Q79" s="144"/>
      <c r="R79" s="145"/>
      <c r="S79" s="19"/>
      <c r="T79" s="142" t="s">
        <v>132</v>
      </c>
      <c r="U79" s="19"/>
      <c r="V79" s="236" t="s">
        <v>185</v>
      </c>
      <c r="W79" s="237" t="s">
        <v>188</v>
      </c>
      <c r="Y79" s="165"/>
      <c r="Z79" s="161"/>
      <c r="AA79" s="188"/>
    </row>
    <row r="80" spans="3:27" s="18" customFormat="1" ht="15" customHeight="1">
      <c r="C80" s="196"/>
      <c r="D80" s="194"/>
      <c r="E80" s="194"/>
      <c r="F80" s="195"/>
      <c r="G80" s="195"/>
      <c r="I80" s="195"/>
      <c r="Q80" s="144"/>
      <c r="R80" s="145"/>
      <c r="S80" s="19"/>
      <c r="T80" s="142" t="s">
        <v>135</v>
      </c>
      <c r="U80" s="19"/>
      <c r="V80" s="236" t="s">
        <v>185</v>
      </c>
      <c r="W80" s="237" t="s">
        <v>189</v>
      </c>
      <c r="Y80" s="165" t="s">
        <v>610</v>
      </c>
      <c r="Z80" s="161"/>
      <c r="AA80" s="188"/>
    </row>
    <row r="81" spans="3:27" s="18" customFormat="1" ht="15" customHeight="1">
      <c r="C81" s="197"/>
      <c r="D81" s="194"/>
      <c r="E81" s="194"/>
      <c r="F81" s="195"/>
      <c r="G81" s="195"/>
      <c r="I81" s="195"/>
      <c r="Q81" s="144"/>
      <c r="R81" s="145"/>
      <c r="S81" s="19"/>
      <c r="T81" s="142" t="s">
        <v>136</v>
      </c>
      <c r="U81" s="19"/>
      <c r="V81" s="236" t="s">
        <v>185</v>
      </c>
      <c r="W81" s="237" t="s">
        <v>190</v>
      </c>
      <c r="Y81" s="170" t="s">
        <v>611</v>
      </c>
      <c r="Z81" s="162"/>
      <c r="AA81" s="186"/>
    </row>
    <row r="82" spans="3:27" s="18" customFormat="1" ht="15" customHeight="1">
      <c r="C82" s="196"/>
      <c r="D82" s="194"/>
      <c r="E82" s="194"/>
      <c r="F82" s="195"/>
      <c r="G82" s="195"/>
      <c r="I82" s="195"/>
      <c r="Q82" s="144"/>
      <c r="R82" s="145"/>
      <c r="S82" s="19"/>
      <c r="T82" s="142" t="s">
        <v>138</v>
      </c>
      <c r="U82" s="19"/>
      <c r="V82" s="236" t="s">
        <v>185</v>
      </c>
      <c r="W82" s="237" t="s">
        <v>191</v>
      </c>
      <c r="Y82" s="170" t="s">
        <v>612</v>
      </c>
      <c r="Z82" s="162"/>
      <c r="AA82" s="186"/>
    </row>
    <row r="83" spans="3:27" s="18" customFormat="1" ht="15" customHeight="1">
      <c r="C83" s="197"/>
      <c r="D83" s="194"/>
      <c r="E83" s="194"/>
      <c r="F83" s="195"/>
      <c r="G83" s="195"/>
      <c r="I83" s="195"/>
      <c r="Q83" s="144"/>
      <c r="R83" s="204"/>
      <c r="S83" s="19"/>
      <c r="T83" s="142" t="s">
        <v>137</v>
      </c>
      <c r="U83" s="19"/>
      <c r="V83" s="236" t="s">
        <v>185</v>
      </c>
      <c r="W83" s="232" t="s">
        <v>728</v>
      </c>
      <c r="Y83" s="170" t="s">
        <v>613</v>
      </c>
      <c r="Z83" s="162"/>
      <c r="AA83" s="186"/>
    </row>
    <row r="84" spans="3:27" s="18" customFormat="1" ht="15" customHeight="1">
      <c r="C84" s="197"/>
      <c r="D84" s="194"/>
      <c r="E84" s="194"/>
      <c r="F84" s="195"/>
      <c r="G84" s="195"/>
      <c r="I84" s="195"/>
      <c r="Q84" s="144"/>
      <c r="R84" s="145"/>
      <c r="S84" s="19"/>
      <c r="T84" s="142" t="s">
        <v>139</v>
      </c>
      <c r="U84" s="19"/>
      <c r="V84" s="236" t="s">
        <v>185</v>
      </c>
      <c r="W84" s="237" t="s">
        <v>192</v>
      </c>
      <c r="Y84" s="170" t="s">
        <v>614</v>
      </c>
      <c r="Z84" s="162"/>
      <c r="AA84" s="188"/>
    </row>
    <row r="85" spans="3:27" s="18" customFormat="1" ht="15" customHeight="1">
      <c r="C85" s="197"/>
      <c r="D85" s="194"/>
      <c r="E85" s="194"/>
      <c r="F85" s="195"/>
      <c r="G85" s="195"/>
      <c r="I85" s="195"/>
      <c r="Q85" s="144"/>
      <c r="R85" s="145"/>
      <c r="S85" s="19"/>
      <c r="T85" s="142" t="s">
        <v>146</v>
      </c>
      <c r="U85" s="19"/>
      <c r="V85" s="236" t="s">
        <v>185</v>
      </c>
      <c r="W85" s="237" t="s">
        <v>193</v>
      </c>
      <c r="Y85" s="170" t="s">
        <v>615</v>
      </c>
      <c r="Z85" s="162"/>
      <c r="AA85" s="186"/>
    </row>
    <row r="86" spans="3:27" s="18" customFormat="1" ht="15" customHeight="1">
      <c r="C86" s="196"/>
      <c r="D86" s="194"/>
      <c r="E86" s="194"/>
      <c r="F86" s="195"/>
      <c r="G86" s="195"/>
      <c r="I86" s="195"/>
      <c r="Q86" s="144"/>
      <c r="R86" s="145"/>
      <c r="S86" s="19"/>
      <c r="T86" s="142" t="s">
        <v>147</v>
      </c>
      <c r="U86" s="19"/>
      <c r="V86" s="236" t="s">
        <v>185</v>
      </c>
      <c r="W86" s="237" t="s">
        <v>194</v>
      </c>
      <c r="Y86" s="170" t="s">
        <v>616</v>
      </c>
      <c r="Z86" s="162"/>
      <c r="AA86" s="186"/>
    </row>
    <row r="87" spans="3:27" s="18" customFormat="1" ht="15" customHeight="1">
      <c r="C87" s="196"/>
      <c r="D87" s="194"/>
      <c r="E87" s="194"/>
      <c r="F87" s="195"/>
      <c r="G87" s="195"/>
      <c r="I87" s="195"/>
      <c r="Q87" s="144"/>
      <c r="R87" s="145"/>
      <c r="S87" s="19"/>
      <c r="T87" s="142" t="s">
        <v>140</v>
      </c>
      <c r="U87" s="19"/>
      <c r="V87" s="236" t="s">
        <v>185</v>
      </c>
      <c r="W87" s="237" t="s">
        <v>195</v>
      </c>
      <c r="Y87" s="170" t="s">
        <v>617</v>
      </c>
      <c r="Z87" s="162"/>
      <c r="AA87" s="188"/>
    </row>
    <row r="88" spans="3:27" s="18" customFormat="1" ht="15" customHeight="1">
      <c r="C88" s="196"/>
      <c r="D88" s="194"/>
      <c r="E88" s="194"/>
      <c r="F88" s="195"/>
      <c r="G88" s="195"/>
      <c r="I88" s="195"/>
      <c r="Q88" s="144"/>
      <c r="R88" s="145"/>
      <c r="S88" s="19"/>
      <c r="T88" s="142" t="s">
        <v>142</v>
      </c>
      <c r="U88" s="19"/>
      <c r="V88" s="236" t="s">
        <v>185</v>
      </c>
      <c r="W88" s="237" t="s">
        <v>196</v>
      </c>
      <c r="Y88" s="170" t="s">
        <v>618</v>
      </c>
      <c r="Z88" s="162"/>
      <c r="AA88" s="188"/>
    </row>
    <row r="89" spans="3:27" s="18" customFormat="1" ht="15" customHeight="1">
      <c r="C89" s="196"/>
      <c r="D89" s="194"/>
      <c r="E89" s="194"/>
      <c r="F89" s="195"/>
      <c r="G89" s="195"/>
      <c r="I89" s="195"/>
      <c r="Q89" s="144"/>
      <c r="R89" s="145"/>
      <c r="S89" s="19"/>
      <c r="T89" s="142" t="s">
        <v>143</v>
      </c>
      <c r="U89" s="19"/>
      <c r="V89" s="236" t="s">
        <v>185</v>
      </c>
      <c r="W89" s="237" t="s">
        <v>197</v>
      </c>
      <c r="Y89" s="170" t="s">
        <v>619</v>
      </c>
      <c r="Z89" s="162"/>
      <c r="AA89" s="188"/>
    </row>
    <row r="90" spans="3:27" s="18" customFormat="1" ht="15" customHeight="1">
      <c r="C90" s="197"/>
      <c r="D90" s="194"/>
      <c r="E90" s="194"/>
      <c r="F90" s="195"/>
      <c r="G90" s="195"/>
      <c r="I90" s="195"/>
      <c r="Q90" s="144"/>
      <c r="R90" s="145"/>
      <c r="S90" s="19"/>
      <c r="T90" s="142" t="s">
        <v>144</v>
      </c>
      <c r="U90" s="19"/>
      <c r="V90" s="236" t="s">
        <v>185</v>
      </c>
      <c r="W90" s="237" t="s">
        <v>198</v>
      </c>
      <c r="Y90" s="170" t="s">
        <v>620</v>
      </c>
      <c r="Z90" s="162"/>
      <c r="AA90" s="188"/>
    </row>
    <row r="91" spans="3:27" s="18" customFormat="1" ht="15" customHeight="1">
      <c r="C91" s="197"/>
      <c r="D91" s="194"/>
      <c r="E91" s="194"/>
      <c r="F91" s="195"/>
      <c r="G91" s="195"/>
      <c r="I91" s="195"/>
      <c r="Q91" s="144"/>
      <c r="R91" s="145"/>
      <c r="S91" s="19"/>
      <c r="T91" s="142" t="s">
        <v>141</v>
      </c>
      <c r="U91" s="19"/>
      <c r="V91" s="236" t="s">
        <v>185</v>
      </c>
      <c r="W91" s="237" t="s">
        <v>199</v>
      </c>
      <c r="Y91" s="170" t="s">
        <v>621</v>
      </c>
      <c r="Z91" s="162"/>
      <c r="AA91" s="188"/>
    </row>
    <row r="92" spans="3:27" s="18" customFormat="1" ht="15" customHeight="1">
      <c r="C92" s="197"/>
      <c r="D92" s="194"/>
      <c r="E92" s="194"/>
      <c r="F92" s="195"/>
      <c r="G92" s="195"/>
      <c r="I92" s="195"/>
      <c r="Q92" s="144"/>
      <c r="R92" s="145"/>
      <c r="S92" s="19"/>
      <c r="T92" s="142" t="s">
        <v>145</v>
      </c>
      <c r="U92" s="19"/>
      <c r="V92" s="236" t="s">
        <v>185</v>
      </c>
      <c r="W92" s="237" t="s">
        <v>200</v>
      </c>
      <c r="Y92" s="170" t="s">
        <v>622</v>
      </c>
      <c r="Z92" s="162"/>
      <c r="AA92" s="188"/>
    </row>
    <row r="93" spans="3:27" s="18" customFormat="1" ht="15" customHeight="1">
      <c r="C93" s="197"/>
      <c r="D93" s="194"/>
      <c r="E93" s="194"/>
      <c r="F93" s="195"/>
      <c r="G93" s="195"/>
      <c r="I93" s="195"/>
      <c r="Q93" s="144"/>
      <c r="R93" s="145"/>
      <c r="S93" s="19"/>
      <c r="T93" s="142" t="s">
        <v>148</v>
      </c>
      <c r="U93" s="19"/>
      <c r="V93" s="236" t="s">
        <v>185</v>
      </c>
      <c r="W93" s="237" t="s">
        <v>201</v>
      </c>
      <c r="Y93" s="170" t="s">
        <v>623</v>
      </c>
      <c r="Z93" s="162"/>
      <c r="AA93" s="188"/>
    </row>
    <row r="94" spans="3:27" s="18" customFormat="1" ht="15" customHeight="1">
      <c r="C94" s="196"/>
      <c r="D94" s="194"/>
      <c r="E94" s="194"/>
      <c r="F94" s="195"/>
      <c r="G94" s="195"/>
      <c r="I94" s="195"/>
      <c r="Q94" s="144"/>
      <c r="R94" s="145"/>
      <c r="S94" s="19"/>
      <c r="T94" s="142" t="s">
        <v>149</v>
      </c>
      <c r="U94" s="19"/>
      <c r="V94" s="236" t="s">
        <v>185</v>
      </c>
      <c r="W94" s="237" t="s">
        <v>202</v>
      </c>
      <c r="Y94" s="170" t="s">
        <v>624</v>
      </c>
      <c r="Z94" s="162"/>
      <c r="AA94" s="188"/>
    </row>
    <row r="95" spans="3:27" s="18" customFormat="1" ht="15" customHeight="1">
      <c r="C95" s="197"/>
      <c r="D95" s="194"/>
      <c r="E95" s="194"/>
      <c r="F95" s="195"/>
      <c r="G95" s="195"/>
      <c r="I95" s="195"/>
      <c r="Q95" s="144"/>
      <c r="R95" s="145"/>
      <c r="S95" s="19"/>
      <c r="T95" s="142" t="s">
        <v>150</v>
      </c>
      <c r="U95" s="19"/>
      <c r="V95" s="236" t="s">
        <v>185</v>
      </c>
      <c r="W95" s="237" t="s">
        <v>203</v>
      </c>
      <c r="Y95" s="170" t="s">
        <v>625</v>
      </c>
      <c r="Z95" s="162"/>
      <c r="AA95" s="186"/>
    </row>
    <row r="96" spans="3:27" s="18" customFormat="1" ht="15" customHeight="1">
      <c r="C96" s="196"/>
      <c r="D96" s="194"/>
      <c r="E96" s="194"/>
      <c r="F96" s="195"/>
      <c r="G96" s="195"/>
      <c r="I96" s="195"/>
      <c r="Q96" s="144"/>
      <c r="R96" s="145"/>
      <c r="S96" s="19"/>
      <c r="T96" s="142" t="s">
        <v>151</v>
      </c>
      <c r="U96" s="19"/>
      <c r="V96" s="236" t="s">
        <v>185</v>
      </c>
      <c r="W96" s="237" t="s">
        <v>204</v>
      </c>
      <c r="Y96" s="170" t="s">
        <v>626</v>
      </c>
      <c r="Z96" s="162"/>
      <c r="AA96" s="186"/>
    </row>
    <row r="97" spans="3:27" s="18" customFormat="1" ht="15" customHeight="1">
      <c r="C97" s="197"/>
      <c r="D97" s="194"/>
      <c r="E97" s="194"/>
      <c r="F97" s="195"/>
      <c r="G97" s="195"/>
      <c r="I97" s="195"/>
      <c r="Q97" s="144"/>
      <c r="R97" s="145"/>
      <c r="S97" s="19"/>
      <c r="T97" s="142" t="s">
        <v>152</v>
      </c>
      <c r="U97" s="19"/>
      <c r="V97" s="236" t="s">
        <v>185</v>
      </c>
      <c r="W97" s="237" t="s">
        <v>205</v>
      </c>
      <c r="Y97" s="170" t="s">
        <v>627</v>
      </c>
      <c r="Z97" s="162"/>
      <c r="AA97" s="188"/>
    </row>
    <row r="98" spans="3:27" s="18" customFormat="1" ht="15" customHeight="1">
      <c r="C98" s="198"/>
      <c r="D98" s="194"/>
      <c r="E98" s="194"/>
      <c r="F98" s="195"/>
      <c r="G98" s="195"/>
      <c r="I98" s="195"/>
      <c r="Q98" s="144"/>
      <c r="R98" s="145"/>
      <c r="S98" s="19"/>
      <c r="T98" s="142" t="s">
        <v>153</v>
      </c>
      <c r="U98" s="19"/>
      <c r="V98" s="236" t="s">
        <v>185</v>
      </c>
      <c r="W98" s="237" t="s">
        <v>206</v>
      </c>
      <c r="Y98" s="170" t="s">
        <v>628</v>
      </c>
      <c r="Z98" s="162"/>
      <c r="AA98" s="186"/>
    </row>
    <row r="99" spans="3:27" s="18" customFormat="1" ht="15" customHeight="1">
      <c r="C99" s="197"/>
      <c r="D99" s="194"/>
      <c r="E99" s="194"/>
      <c r="F99" s="195"/>
      <c r="G99" s="195"/>
      <c r="I99" s="195"/>
      <c r="Q99" s="144"/>
      <c r="R99" s="145"/>
      <c r="S99" s="19"/>
      <c r="T99" s="142" t="s">
        <v>154</v>
      </c>
      <c r="U99" s="19"/>
      <c r="V99" s="236" t="s">
        <v>185</v>
      </c>
      <c r="W99" s="237" t="s">
        <v>207</v>
      </c>
      <c r="Y99" s="170" t="s">
        <v>629</v>
      </c>
      <c r="Z99" s="162"/>
      <c r="AA99" s="186"/>
    </row>
    <row r="100" spans="3:27" s="18" customFormat="1" ht="15" customHeight="1">
      <c r="C100" s="197"/>
      <c r="D100" s="194"/>
      <c r="E100" s="194"/>
      <c r="F100" s="195"/>
      <c r="G100" s="195"/>
      <c r="I100" s="195"/>
      <c r="Q100" s="144"/>
      <c r="R100" s="145"/>
      <c r="S100" s="19"/>
      <c r="T100" s="142" t="s">
        <v>155</v>
      </c>
      <c r="U100" s="19"/>
      <c r="V100" s="236" t="s">
        <v>185</v>
      </c>
      <c r="W100" s="237" t="s">
        <v>208</v>
      </c>
      <c r="Y100" s="170" t="s">
        <v>630</v>
      </c>
      <c r="Z100" s="162"/>
      <c r="AA100" s="186"/>
    </row>
    <row r="101" spans="3:27" s="18" customFormat="1" ht="15" customHeight="1">
      <c r="C101" s="196"/>
      <c r="D101" s="194"/>
      <c r="E101" s="194"/>
      <c r="F101" s="195"/>
      <c r="G101" s="195"/>
      <c r="I101" s="195"/>
      <c r="Q101" s="144"/>
      <c r="R101" s="145"/>
      <c r="S101" s="19"/>
      <c r="T101" s="142" t="s">
        <v>156</v>
      </c>
      <c r="U101" s="19"/>
      <c r="V101" s="236" t="s">
        <v>185</v>
      </c>
      <c r="W101" s="237" t="s">
        <v>209</v>
      </c>
      <c r="Y101" s="170" t="s">
        <v>631</v>
      </c>
      <c r="Z101" s="162"/>
      <c r="AA101" s="185"/>
    </row>
    <row r="102" spans="3:27" s="18" customFormat="1" ht="15" customHeight="1">
      <c r="C102" s="196"/>
      <c r="D102" s="194"/>
      <c r="E102" s="194"/>
      <c r="F102" s="195"/>
      <c r="G102" s="195"/>
      <c r="I102" s="195"/>
      <c r="Q102" s="144"/>
      <c r="R102" s="145"/>
      <c r="S102" s="19"/>
      <c r="T102" s="142" t="s">
        <v>157</v>
      </c>
      <c r="U102" s="19"/>
      <c r="V102" s="236" t="s">
        <v>185</v>
      </c>
      <c r="W102" s="237" t="s">
        <v>210</v>
      </c>
      <c r="Y102" s="170" t="s">
        <v>632</v>
      </c>
      <c r="Z102" s="162"/>
      <c r="AA102" s="188"/>
    </row>
    <row r="103" spans="3:27" s="18" customFormat="1" ht="15" customHeight="1">
      <c r="C103" s="197"/>
      <c r="D103" s="194"/>
      <c r="E103" s="194"/>
      <c r="F103" s="195"/>
      <c r="G103" s="195"/>
      <c r="I103" s="195"/>
      <c r="Q103" s="144"/>
      <c r="R103" s="145"/>
      <c r="S103" s="19"/>
      <c r="T103" s="142" t="s">
        <v>159</v>
      </c>
      <c r="U103" s="19"/>
      <c r="V103" s="236" t="s">
        <v>185</v>
      </c>
      <c r="W103" s="237" t="s">
        <v>211</v>
      </c>
      <c r="Y103" s="170" t="s">
        <v>633</v>
      </c>
      <c r="Z103" s="162"/>
      <c r="AA103" s="188"/>
    </row>
    <row r="104" spans="3:27" s="18" customFormat="1" ht="15" customHeight="1">
      <c r="C104" s="197"/>
      <c r="D104" s="194"/>
      <c r="E104" s="194"/>
      <c r="F104" s="195"/>
      <c r="G104" s="195"/>
      <c r="I104" s="195"/>
      <c r="Q104" s="144"/>
      <c r="R104" s="145"/>
      <c r="S104" s="19"/>
      <c r="T104" s="142" t="s">
        <v>158</v>
      </c>
      <c r="U104" s="19"/>
      <c r="V104" s="236" t="s">
        <v>185</v>
      </c>
      <c r="W104" s="237" t="s">
        <v>212</v>
      </c>
      <c r="Y104" s="170" t="s">
        <v>634</v>
      </c>
      <c r="Z104" s="162"/>
      <c r="AA104" s="186"/>
    </row>
    <row r="105" spans="3:27" s="18" customFormat="1" ht="15" customHeight="1">
      <c r="C105" s="160"/>
      <c r="Q105" s="144"/>
      <c r="R105" s="145"/>
      <c r="S105" s="19"/>
      <c r="T105" s="142" t="s">
        <v>160</v>
      </c>
      <c r="U105" s="19"/>
      <c r="V105" s="236" t="s">
        <v>185</v>
      </c>
      <c r="W105" s="237" t="s">
        <v>213</v>
      </c>
      <c r="Y105" s="170" t="s">
        <v>635</v>
      </c>
      <c r="Z105" s="162"/>
      <c r="AA105" s="186"/>
    </row>
    <row r="106" spans="3:27" s="18" customFormat="1" ht="15" customHeight="1">
      <c r="C106" s="160"/>
      <c r="Q106" s="144"/>
      <c r="R106" s="145"/>
      <c r="S106" s="19"/>
      <c r="T106" s="142" t="s">
        <v>162</v>
      </c>
      <c r="U106" s="19"/>
      <c r="V106" s="236" t="s">
        <v>185</v>
      </c>
      <c r="W106" s="237" t="s">
        <v>214</v>
      </c>
      <c r="Y106" s="170" t="s">
        <v>636</v>
      </c>
      <c r="Z106" s="162"/>
      <c r="AA106" s="186"/>
    </row>
    <row r="107" spans="3:27" s="18" customFormat="1" ht="15" customHeight="1">
      <c r="C107" s="160"/>
      <c r="Q107" s="144"/>
      <c r="R107" s="145"/>
      <c r="S107" s="19"/>
      <c r="T107" s="142" t="s">
        <v>161</v>
      </c>
      <c r="U107" s="19"/>
      <c r="V107" s="236" t="s">
        <v>185</v>
      </c>
      <c r="W107" s="237" t="s">
        <v>215</v>
      </c>
      <c r="Y107" s="170" t="s">
        <v>637</v>
      </c>
      <c r="Z107" s="162"/>
      <c r="AA107" s="186"/>
    </row>
    <row r="108" spans="3:27" s="18" customFormat="1" ht="15" customHeight="1">
      <c r="C108" s="160"/>
      <c r="Q108" s="144"/>
      <c r="R108" s="145"/>
      <c r="S108" s="19"/>
      <c r="T108" s="142" t="s">
        <v>163</v>
      </c>
      <c r="U108" s="19"/>
      <c r="V108" s="236" t="s">
        <v>185</v>
      </c>
      <c r="W108" s="237" t="s">
        <v>216</v>
      </c>
      <c r="Y108" s="170" t="s">
        <v>638</v>
      </c>
      <c r="Z108" s="162"/>
      <c r="AA108" s="186"/>
    </row>
    <row r="109" spans="3:27" s="18" customFormat="1" ht="15" customHeight="1">
      <c r="C109" s="160"/>
      <c r="Q109" s="144"/>
      <c r="R109" s="145"/>
      <c r="S109" s="19"/>
      <c r="T109" s="19" t="s">
        <v>652</v>
      </c>
      <c r="U109" s="19"/>
      <c r="V109" s="236"/>
      <c r="W109" s="237" t="s">
        <v>569</v>
      </c>
      <c r="Y109" s="168"/>
      <c r="AA109" s="188"/>
    </row>
    <row r="110" spans="3:27" s="18" customFormat="1" ht="15" customHeight="1">
      <c r="C110" s="160"/>
      <c r="Q110" s="144"/>
      <c r="R110" s="145"/>
      <c r="S110" s="19"/>
      <c r="T110" s="19" t="s">
        <v>599</v>
      </c>
      <c r="U110" s="19"/>
      <c r="V110" s="236" t="s">
        <v>217</v>
      </c>
      <c r="W110" s="237" t="s">
        <v>218</v>
      </c>
      <c r="Y110" s="170" t="s">
        <v>640</v>
      </c>
      <c r="Z110" s="163"/>
      <c r="AA110" s="188"/>
    </row>
    <row r="111" spans="3:27" s="18" customFormat="1" ht="15" customHeight="1">
      <c r="C111" s="160"/>
      <c r="Q111" s="144"/>
      <c r="R111" s="145"/>
      <c r="S111" s="19"/>
      <c r="T111" s="19" t="s">
        <v>653</v>
      </c>
      <c r="U111" s="19"/>
      <c r="V111" s="236" t="s">
        <v>217</v>
      </c>
      <c r="W111" s="237" t="s">
        <v>219</v>
      </c>
      <c r="Y111" s="170" t="s">
        <v>641</v>
      </c>
      <c r="Z111" s="164"/>
      <c r="AA111" s="186"/>
    </row>
    <row r="112" spans="3:27" s="18" customFormat="1" ht="15" customHeight="1">
      <c r="C112" s="160"/>
      <c r="Q112" s="144"/>
      <c r="R112" s="145"/>
      <c r="S112" s="19"/>
      <c r="T112" s="19" t="s">
        <v>654</v>
      </c>
      <c r="U112" s="19"/>
      <c r="V112" s="236" t="s">
        <v>217</v>
      </c>
      <c r="W112" s="237" t="s">
        <v>220</v>
      </c>
      <c r="Y112" s="170" t="s">
        <v>642</v>
      </c>
      <c r="Z112" s="164"/>
      <c r="AA112" s="186"/>
    </row>
    <row r="113" spans="3:27" s="18" customFormat="1" ht="15" customHeight="1">
      <c r="C113" s="192"/>
      <c r="Q113" s="144"/>
      <c r="R113" s="145"/>
      <c r="S113" s="19"/>
      <c r="T113" s="19" t="s">
        <v>656</v>
      </c>
      <c r="U113" s="19"/>
      <c r="V113" s="236" t="s">
        <v>217</v>
      </c>
      <c r="W113" s="237" t="s">
        <v>221</v>
      </c>
      <c r="Y113" s="170" t="s">
        <v>643</v>
      </c>
      <c r="Z113" s="164"/>
      <c r="AA113" s="186"/>
    </row>
    <row r="114" spans="3:27" s="18" customFormat="1" ht="15" customHeight="1">
      <c r="C114" s="160"/>
      <c r="Q114" s="144"/>
      <c r="R114" s="145"/>
      <c r="S114" s="19"/>
      <c r="T114" s="19" t="s">
        <v>655</v>
      </c>
      <c r="U114" s="19"/>
      <c r="V114" s="236" t="s">
        <v>217</v>
      </c>
      <c r="W114" s="237" t="s">
        <v>222</v>
      </c>
      <c r="Y114" s="170" t="s">
        <v>644</v>
      </c>
      <c r="Z114" s="164"/>
      <c r="AA114" s="186"/>
    </row>
    <row r="115" spans="3:27" s="18" customFormat="1" ht="15" customHeight="1">
      <c r="C115" s="192"/>
      <c r="Q115" s="144"/>
      <c r="R115" s="145"/>
      <c r="S115" s="19"/>
      <c r="T115" s="19" t="s">
        <v>657</v>
      </c>
      <c r="U115" s="19"/>
      <c r="V115" s="236" t="s">
        <v>217</v>
      </c>
      <c r="W115" s="237" t="s">
        <v>223</v>
      </c>
      <c r="Y115" s="170" t="s">
        <v>645</v>
      </c>
      <c r="Z115" s="164"/>
      <c r="AA115" s="186"/>
    </row>
    <row r="116" spans="3:27" s="18" customFormat="1" ht="15" customHeight="1">
      <c r="C116" s="160"/>
      <c r="Q116" s="144"/>
      <c r="R116" s="145"/>
      <c r="S116" s="19"/>
      <c r="T116" s="19"/>
      <c r="U116" s="19"/>
      <c r="V116" s="236" t="s">
        <v>217</v>
      </c>
      <c r="W116" s="237" t="s">
        <v>224</v>
      </c>
      <c r="Y116" s="281" t="s">
        <v>745</v>
      </c>
      <c r="Z116" s="164"/>
      <c r="AA116" s="188"/>
    </row>
    <row r="117" spans="3:27" s="18" customFormat="1" ht="15" customHeight="1">
      <c r="C117" s="160"/>
      <c r="Q117" s="144"/>
      <c r="R117" s="145"/>
      <c r="S117" s="19"/>
      <c r="T117" s="19"/>
      <c r="U117" s="19"/>
      <c r="V117" s="236" t="s">
        <v>217</v>
      </c>
      <c r="W117" s="237" t="s">
        <v>225</v>
      </c>
      <c r="Y117" s="170" t="s">
        <v>646</v>
      </c>
      <c r="Z117" s="164"/>
      <c r="AA117" s="185"/>
    </row>
    <row r="118" spans="3:27" s="18" customFormat="1" ht="15" customHeight="1">
      <c r="C118" s="160"/>
      <c r="Q118" s="144"/>
      <c r="R118" s="145"/>
      <c r="S118" s="19"/>
      <c r="T118" s="19"/>
      <c r="U118" s="19"/>
      <c r="V118" s="236" t="s">
        <v>217</v>
      </c>
      <c r="W118" s="237" t="s">
        <v>226</v>
      </c>
      <c r="Y118" s="170" t="s">
        <v>647</v>
      </c>
      <c r="Z118" s="164"/>
      <c r="AA118" s="186"/>
    </row>
    <row r="119" spans="3:27" s="18" customFormat="1" ht="15" customHeight="1">
      <c r="C119" s="161"/>
      <c r="Q119" s="144"/>
      <c r="R119" s="145"/>
      <c r="S119" s="19"/>
      <c r="T119" s="19"/>
      <c r="U119" s="19"/>
      <c r="V119" s="236" t="s">
        <v>217</v>
      </c>
      <c r="W119" s="237" t="s">
        <v>227</v>
      </c>
      <c r="Y119" s="170" t="s">
        <v>648</v>
      </c>
      <c r="Z119" s="164"/>
      <c r="AA119" s="186"/>
    </row>
    <row r="120" spans="3:27" s="18" customFormat="1" ht="15" customHeight="1">
      <c r="C120" s="192"/>
      <c r="Q120" s="144"/>
      <c r="R120" s="145"/>
      <c r="S120" s="19"/>
      <c r="T120" s="19"/>
      <c r="U120" s="19"/>
      <c r="V120" s="236" t="s">
        <v>217</v>
      </c>
      <c r="W120" s="237" t="s">
        <v>228</v>
      </c>
      <c r="Y120" s="170" t="s">
        <v>649</v>
      </c>
      <c r="Z120" s="164"/>
      <c r="AA120" s="186"/>
    </row>
    <row r="121" spans="3:27" s="18" customFormat="1" ht="15" customHeight="1">
      <c r="C121" s="160"/>
      <c r="Q121" s="144"/>
      <c r="R121" s="145"/>
      <c r="S121" s="19"/>
      <c r="T121" s="19"/>
      <c r="U121" s="19"/>
      <c r="V121" s="236" t="s">
        <v>217</v>
      </c>
      <c r="W121" s="237" t="s">
        <v>229</v>
      </c>
      <c r="Y121" s="170" t="s">
        <v>650</v>
      </c>
      <c r="Z121" s="164"/>
      <c r="AA121" s="186"/>
    </row>
    <row r="122" spans="3:27" s="18" customFormat="1" ht="15" customHeight="1">
      <c r="C122" s="192"/>
      <c r="Q122" s="144"/>
      <c r="R122" s="145"/>
      <c r="S122" s="19"/>
      <c r="T122" s="19"/>
      <c r="U122" s="19"/>
      <c r="V122" s="236" t="s">
        <v>217</v>
      </c>
      <c r="W122" s="237" t="s">
        <v>230</v>
      </c>
      <c r="Y122" s="170" t="s">
        <v>651</v>
      </c>
      <c r="Z122" s="164"/>
      <c r="AA122" s="186"/>
    </row>
    <row r="123" spans="3:27" s="18" customFormat="1" ht="15" customHeight="1">
      <c r="C123" s="192"/>
      <c r="Q123" s="144"/>
      <c r="R123" s="145"/>
      <c r="S123" s="19"/>
      <c r="T123" s="19"/>
      <c r="U123" s="19"/>
      <c r="V123" s="236" t="s">
        <v>217</v>
      </c>
      <c r="W123" s="237" t="s">
        <v>231</v>
      </c>
      <c r="Z123" s="164"/>
      <c r="AA123" s="188"/>
    </row>
    <row r="124" spans="3:27" s="18" customFormat="1" ht="15" customHeight="1">
      <c r="C124" s="192"/>
      <c r="Q124" s="144"/>
      <c r="R124" s="145"/>
      <c r="S124" s="19"/>
      <c r="T124" s="19"/>
      <c r="U124" s="19"/>
      <c r="V124" s="236" t="s">
        <v>217</v>
      </c>
      <c r="W124" s="237" t="s">
        <v>232</v>
      </c>
      <c r="AA124" s="188"/>
    </row>
    <row r="125" spans="3:27" s="18" customFormat="1" ht="15" customHeight="1">
      <c r="C125" s="192"/>
      <c r="Q125" s="144"/>
      <c r="R125" s="145"/>
      <c r="S125" s="19"/>
      <c r="T125" s="19"/>
      <c r="U125" s="19"/>
      <c r="V125" s="236"/>
      <c r="W125" s="237" t="s">
        <v>569</v>
      </c>
      <c r="Z125" s="161"/>
      <c r="AA125" s="186"/>
    </row>
    <row r="126" spans="3:27" s="18" customFormat="1" ht="15" customHeight="1">
      <c r="C126" s="160"/>
      <c r="Q126" s="144"/>
      <c r="R126" s="145"/>
      <c r="S126" s="19"/>
      <c r="T126" s="19"/>
      <c r="U126" s="19"/>
      <c r="V126" s="236" t="s">
        <v>233</v>
      </c>
      <c r="W126" s="237" t="s">
        <v>234</v>
      </c>
      <c r="Z126" s="171"/>
      <c r="AA126" s="186"/>
    </row>
    <row r="127" spans="3:27" s="18" customFormat="1" ht="15" customHeight="1">
      <c r="C127" s="160"/>
      <c r="Q127" s="144"/>
      <c r="R127" s="145"/>
      <c r="S127" s="19"/>
      <c r="T127" s="19"/>
      <c r="U127" s="19"/>
      <c r="V127" s="236" t="s">
        <v>233</v>
      </c>
      <c r="W127" s="237" t="s">
        <v>235</v>
      </c>
      <c r="Y127" s="172" t="s">
        <v>658</v>
      </c>
      <c r="Z127" s="171"/>
      <c r="AA127" s="186"/>
    </row>
    <row r="128" spans="3:27" s="18" customFormat="1" ht="15" customHeight="1">
      <c r="C128" s="192"/>
      <c r="Q128" s="144"/>
      <c r="R128" s="145"/>
      <c r="S128" s="19"/>
      <c r="T128" s="19"/>
      <c r="U128" s="19"/>
      <c r="V128" s="236" t="s">
        <v>233</v>
      </c>
      <c r="W128" s="237" t="s">
        <v>236</v>
      </c>
      <c r="Y128" s="172" t="s">
        <v>659</v>
      </c>
      <c r="Z128" s="171"/>
      <c r="AA128" s="185"/>
    </row>
    <row r="129" spans="3:27" s="18" customFormat="1" ht="15" customHeight="1">
      <c r="C129" s="160"/>
      <c r="Q129" s="144"/>
      <c r="R129" s="145"/>
      <c r="S129" s="19"/>
      <c r="T129" s="19"/>
      <c r="U129" s="19"/>
      <c r="V129" s="236" t="s">
        <v>233</v>
      </c>
      <c r="W129" s="237" t="s">
        <v>237</v>
      </c>
      <c r="Y129" s="172" t="s">
        <v>660</v>
      </c>
      <c r="Z129" s="171"/>
      <c r="AA129" s="185"/>
    </row>
    <row r="130" spans="3:27" s="18" customFormat="1" ht="15" customHeight="1">
      <c r="C130" s="192"/>
      <c r="Q130" s="144"/>
      <c r="R130" s="145"/>
      <c r="S130" s="19"/>
      <c r="T130" s="19"/>
      <c r="U130" s="19"/>
      <c r="V130" s="236" t="s">
        <v>233</v>
      </c>
      <c r="W130" s="237" t="s">
        <v>238</v>
      </c>
      <c r="Y130" s="172" t="s">
        <v>661</v>
      </c>
      <c r="Z130" s="171"/>
      <c r="AA130" s="185"/>
    </row>
    <row r="131" spans="3:27" s="18" customFormat="1" ht="15" customHeight="1">
      <c r="C131" s="192"/>
      <c r="Q131" s="144"/>
      <c r="R131" s="145"/>
      <c r="S131" s="19"/>
      <c r="T131" s="19"/>
      <c r="U131" s="19"/>
      <c r="V131" s="236" t="s">
        <v>233</v>
      </c>
      <c r="W131" s="237" t="s">
        <v>239</v>
      </c>
      <c r="Y131" s="172" t="s">
        <v>662</v>
      </c>
      <c r="Z131" s="171"/>
      <c r="AA131" s="185"/>
    </row>
    <row r="132" spans="3:27" s="18" customFormat="1" ht="15" customHeight="1">
      <c r="C132" s="192"/>
      <c r="Q132" s="144"/>
      <c r="R132" s="204"/>
      <c r="S132" s="19"/>
      <c r="T132" s="19"/>
      <c r="U132" s="19"/>
      <c r="V132" s="236" t="s">
        <v>233</v>
      </c>
      <c r="W132" s="232" t="s">
        <v>729</v>
      </c>
      <c r="Y132" s="172" t="s">
        <v>663</v>
      </c>
      <c r="Z132" s="171"/>
      <c r="AA132" s="185"/>
    </row>
    <row r="133" spans="3:27" s="18" customFormat="1" ht="15" customHeight="1">
      <c r="C133" s="192"/>
      <c r="Q133" s="144"/>
      <c r="R133" s="145"/>
      <c r="S133" s="19"/>
      <c r="T133" s="19"/>
      <c r="U133" s="19"/>
      <c r="V133" s="236"/>
      <c r="W133" s="237" t="s">
        <v>569</v>
      </c>
      <c r="Y133" s="172" t="s">
        <v>664</v>
      </c>
      <c r="Z133" s="171"/>
      <c r="AA133" s="186"/>
    </row>
    <row r="134" spans="3:27" s="18" customFormat="1" ht="15" customHeight="1">
      <c r="C134" s="192"/>
      <c r="Q134" s="144"/>
      <c r="R134" s="145"/>
      <c r="S134" s="19"/>
      <c r="T134" s="19"/>
      <c r="U134" s="19"/>
      <c r="V134" s="236" t="s">
        <v>240</v>
      </c>
      <c r="W134" s="237" t="s">
        <v>241</v>
      </c>
      <c r="Y134" s="172" t="s">
        <v>665</v>
      </c>
      <c r="Z134" s="171"/>
      <c r="AA134" s="186"/>
    </row>
    <row r="135" spans="3:27" s="18" customFormat="1" ht="15" customHeight="1">
      <c r="C135" s="192"/>
      <c r="Q135" s="144"/>
      <c r="R135" s="145"/>
      <c r="S135" s="19"/>
      <c r="T135" s="19"/>
      <c r="U135" s="19"/>
      <c r="V135" s="236" t="s">
        <v>240</v>
      </c>
      <c r="W135" s="237" t="s">
        <v>242</v>
      </c>
      <c r="Y135" s="172" t="s">
        <v>666</v>
      </c>
      <c r="Z135" s="171"/>
      <c r="AA135" s="185"/>
    </row>
    <row r="136" spans="3:27" s="18" customFormat="1" ht="15" customHeight="1">
      <c r="C136" s="192"/>
      <c r="Q136" s="7"/>
      <c r="R136" s="145"/>
      <c r="S136" s="19"/>
      <c r="T136" s="19"/>
      <c r="U136" s="19"/>
      <c r="V136" s="261" t="s">
        <v>240</v>
      </c>
      <c r="W136" s="237" t="s">
        <v>571</v>
      </c>
      <c r="Y136" s="172" t="s">
        <v>667</v>
      </c>
      <c r="Z136" s="171"/>
      <c r="AA136" s="185"/>
    </row>
    <row r="137" spans="3:27" s="18" customFormat="1" ht="15" customHeight="1">
      <c r="C137" s="160"/>
      <c r="Q137" s="24"/>
      <c r="R137" s="145"/>
      <c r="S137" s="19"/>
      <c r="T137" s="19"/>
      <c r="U137" s="19"/>
      <c r="V137" s="262"/>
      <c r="W137" s="237" t="s">
        <v>569</v>
      </c>
      <c r="Y137" s="172" t="s">
        <v>668</v>
      </c>
      <c r="Z137" s="171"/>
      <c r="AA137" s="186"/>
    </row>
    <row r="138" spans="3:27" s="18" customFormat="1" ht="15" customHeight="1">
      <c r="C138" s="192"/>
      <c r="Q138" s="24"/>
      <c r="R138" s="145"/>
      <c r="S138" s="19"/>
      <c r="T138" s="19"/>
      <c r="U138" s="19"/>
      <c r="V138" s="262"/>
      <c r="W138" s="237" t="s">
        <v>243</v>
      </c>
      <c r="Y138" s="172" t="s">
        <v>669</v>
      </c>
      <c r="Z138" s="171"/>
      <c r="AA138" s="185"/>
    </row>
    <row r="139" spans="3:27" s="18" customFormat="1" ht="15" customHeight="1">
      <c r="C139" s="192"/>
      <c r="Q139" s="203"/>
      <c r="R139" s="145"/>
      <c r="S139" s="19"/>
      <c r="T139" s="19"/>
      <c r="U139" s="19"/>
      <c r="V139" s="263" t="s">
        <v>244</v>
      </c>
      <c r="W139" s="237" t="s">
        <v>245</v>
      </c>
      <c r="Y139" s="172" t="s">
        <v>670</v>
      </c>
      <c r="Z139" s="171"/>
      <c r="AA139" s="185"/>
    </row>
    <row r="140" spans="3:27" s="18" customFormat="1" ht="15" customHeight="1">
      <c r="C140" s="192"/>
      <c r="Q140" s="203"/>
      <c r="R140" s="204"/>
      <c r="S140" s="19"/>
      <c r="T140" s="19"/>
      <c r="U140" s="19"/>
      <c r="V140" s="263" t="s">
        <v>244</v>
      </c>
      <c r="W140" s="232" t="s">
        <v>730</v>
      </c>
      <c r="Y140" s="172" t="s">
        <v>671</v>
      </c>
      <c r="Z140" s="171"/>
      <c r="AA140" s="185"/>
    </row>
    <row r="141" spans="3:27" s="18" customFormat="1" ht="15" customHeight="1">
      <c r="C141" s="192"/>
      <c r="Q141" s="203"/>
      <c r="R141" s="145"/>
      <c r="S141" s="19"/>
      <c r="T141" s="19"/>
      <c r="U141" s="19"/>
      <c r="V141" s="263" t="s">
        <v>244</v>
      </c>
      <c r="W141" s="237" t="s">
        <v>246</v>
      </c>
      <c r="Y141" s="172" t="s">
        <v>672</v>
      </c>
      <c r="Z141" s="171"/>
      <c r="AA141" s="185"/>
    </row>
    <row r="142" spans="3:27" s="18" customFormat="1" ht="15" customHeight="1">
      <c r="C142" s="192"/>
      <c r="Q142" s="203"/>
      <c r="R142" s="145"/>
      <c r="S142" s="19"/>
      <c r="T142" s="19"/>
      <c r="U142" s="19"/>
      <c r="V142" s="263" t="s">
        <v>244</v>
      </c>
      <c r="W142" s="237" t="s">
        <v>247</v>
      </c>
      <c r="Y142" s="172" t="s">
        <v>673</v>
      </c>
      <c r="Z142" s="171"/>
      <c r="AA142" s="189"/>
    </row>
    <row r="143" spans="3:27" s="18" customFormat="1" ht="15" customHeight="1">
      <c r="C143" s="192"/>
      <c r="Q143" s="203"/>
      <c r="R143" s="145"/>
      <c r="S143" s="19"/>
      <c r="T143" s="19"/>
      <c r="U143" s="19"/>
      <c r="V143" s="263" t="s">
        <v>244</v>
      </c>
      <c r="W143" s="237" t="s">
        <v>248</v>
      </c>
      <c r="Y143" s="172" t="s">
        <v>674</v>
      </c>
      <c r="Z143" s="171"/>
      <c r="AA143" s="189"/>
    </row>
    <row r="144" spans="3:27" s="18" customFormat="1" ht="15" customHeight="1">
      <c r="C144" s="192"/>
      <c r="Q144" s="203"/>
      <c r="R144" s="145"/>
      <c r="S144" s="19"/>
      <c r="T144" s="19"/>
      <c r="U144" s="19"/>
      <c r="V144" s="263" t="s">
        <v>244</v>
      </c>
      <c r="W144" s="237" t="s">
        <v>249</v>
      </c>
      <c r="Y144" s="172" t="s">
        <v>675</v>
      </c>
      <c r="Z144" s="171"/>
      <c r="AA144" s="189"/>
    </row>
    <row r="145" spans="3:27" s="18" customFormat="1" ht="15" customHeight="1">
      <c r="C145" s="192"/>
      <c r="Q145" s="203"/>
      <c r="R145" s="145"/>
      <c r="S145" s="19"/>
      <c r="T145" s="19"/>
      <c r="U145" s="19"/>
      <c r="V145" s="263" t="s">
        <v>244</v>
      </c>
      <c r="W145" s="237" t="s">
        <v>250</v>
      </c>
      <c r="Y145" s="172" t="s">
        <v>676</v>
      </c>
      <c r="Z145" s="171"/>
      <c r="AA145" s="189"/>
    </row>
    <row r="146" spans="3:27" s="18" customFormat="1" ht="15" customHeight="1">
      <c r="C146" s="193"/>
      <c r="Q146" s="203"/>
      <c r="R146" s="145"/>
      <c r="S146" s="19"/>
      <c r="T146" s="19"/>
      <c r="U146" s="19"/>
      <c r="V146" s="263" t="s">
        <v>244</v>
      </c>
      <c r="W146" s="237" t="s">
        <v>251</v>
      </c>
      <c r="Y146" s="172" t="s">
        <v>677</v>
      </c>
      <c r="Z146" s="171"/>
      <c r="AA146" s="189"/>
    </row>
    <row r="147" spans="3:27" s="18" customFormat="1" ht="15" customHeight="1">
      <c r="C147" s="193"/>
      <c r="Q147" s="203"/>
      <c r="R147" s="145"/>
      <c r="S147" s="19"/>
      <c r="T147" s="19"/>
      <c r="U147" s="19"/>
      <c r="V147" s="263" t="s">
        <v>244</v>
      </c>
      <c r="W147" s="237" t="s">
        <v>252</v>
      </c>
      <c r="Y147" s="172" t="s">
        <v>678</v>
      </c>
      <c r="Z147" s="171"/>
      <c r="AA147" s="189"/>
    </row>
    <row r="148" spans="3:27" s="18" customFormat="1" ht="15" customHeight="1">
      <c r="C148" s="193"/>
      <c r="Q148" s="203"/>
      <c r="R148" s="145"/>
      <c r="S148" s="19"/>
      <c r="T148" s="19"/>
      <c r="U148" s="19"/>
      <c r="V148" s="263" t="s">
        <v>244</v>
      </c>
      <c r="W148" s="237" t="s">
        <v>253</v>
      </c>
      <c r="Y148" s="172" t="s">
        <v>679</v>
      </c>
      <c r="Z148" s="171"/>
      <c r="AA148" s="189"/>
    </row>
    <row r="149" spans="3:27" s="18" customFormat="1" ht="15" customHeight="1">
      <c r="C149" s="193"/>
      <c r="Q149" s="203"/>
      <c r="R149" s="145"/>
      <c r="S149" s="19"/>
      <c r="T149" s="19"/>
      <c r="U149" s="19"/>
      <c r="V149" s="263" t="s">
        <v>244</v>
      </c>
      <c r="W149" s="237" t="s">
        <v>254</v>
      </c>
      <c r="Y149" s="172" t="s">
        <v>680</v>
      </c>
      <c r="Z149" s="171"/>
      <c r="AA149" s="189"/>
    </row>
    <row r="150" spans="3:27" s="18" customFormat="1" ht="15" customHeight="1">
      <c r="C150" s="193"/>
      <c r="Q150" s="203"/>
      <c r="R150" s="204"/>
      <c r="S150" s="19"/>
      <c r="T150" s="19"/>
      <c r="U150" s="19"/>
      <c r="V150" s="263" t="s">
        <v>244</v>
      </c>
      <c r="W150" s="232" t="s">
        <v>731</v>
      </c>
      <c r="Y150" s="172" t="s">
        <v>681</v>
      </c>
      <c r="Z150" s="171"/>
      <c r="AA150" s="189"/>
    </row>
    <row r="151" spans="3:27" s="18" customFormat="1" ht="15" customHeight="1">
      <c r="C151" s="192"/>
      <c r="Q151" s="203"/>
      <c r="R151" s="145"/>
      <c r="S151" s="19"/>
      <c r="T151" s="19"/>
      <c r="U151" s="19"/>
      <c r="V151" s="263" t="s">
        <v>244</v>
      </c>
      <c r="W151" s="237" t="s">
        <v>255</v>
      </c>
      <c r="Y151" s="172" t="s">
        <v>682</v>
      </c>
      <c r="Z151" s="171"/>
      <c r="AA151" s="189"/>
    </row>
    <row r="152" spans="3:27" s="18" customFormat="1" ht="15" customHeight="1">
      <c r="C152" s="192"/>
      <c r="Q152" s="203"/>
      <c r="R152" s="145"/>
      <c r="S152" s="19"/>
      <c r="T152" s="19"/>
      <c r="U152" s="19"/>
      <c r="V152" s="263" t="s">
        <v>244</v>
      </c>
      <c r="W152" s="237" t="s">
        <v>256</v>
      </c>
      <c r="Y152" s="172" t="s">
        <v>683</v>
      </c>
      <c r="Z152" s="171"/>
      <c r="AA152" s="189"/>
    </row>
    <row r="153" spans="3:27" s="18" customFormat="1" ht="15" customHeight="1">
      <c r="C153" s="192"/>
      <c r="Q153" s="203"/>
      <c r="R153" s="145"/>
      <c r="S153" s="19"/>
      <c r="T153" s="19"/>
      <c r="U153" s="19"/>
      <c r="V153" s="263" t="s">
        <v>244</v>
      </c>
      <c r="W153" s="237" t="s">
        <v>257</v>
      </c>
      <c r="Y153" s="172" t="s">
        <v>684</v>
      </c>
      <c r="Z153" s="171"/>
      <c r="AA153" s="189"/>
    </row>
    <row r="154" spans="3:27" s="18" customFormat="1" ht="15" customHeight="1">
      <c r="C154" s="160"/>
      <c r="Q154" s="203"/>
      <c r="R154" s="145"/>
      <c r="S154" s="19"/>
      <c r="T154" s="19"/>
      <c r="U154" s="19"/>
      <c r="V154" s="263" t="s">
        <v>244</v>
      </c>
      <c r="W154" s="237" t="s">
        <v>258</v>
      </c>
      <c r="Y154" s="172" t="s">
        <v>685</v>
      </c>
      <c r="Z154" s="171"/>
      <c r="AA154" s="189"/>
    </row>
    <row r="155" spans="3:27" s="18" customFormat="1" ht="15" customHeight="1">
      <c r="C155" s="192"/>
      <c r="Q155" s="203"/>
      <c r="R155" s="145"/>
      <c r="S155" s="19"/>
      <c r="T155" s="19"/>
      <c r="U155" s="19"/>
      <c r="V155" s="263" t="s">
        <v>244</v>
      </c>
      <c r="W155" s="237" t="s">
        <v>259</v>
      </c>
      <c r="Y155" s="172" t="s">
        <v>686</v>
      </c>
      <c r="Z155" s="171"/>
      <c r="AA155" s="189"/>
    </row>
    <row r="156" spans="3:27" s="18" customFormat="1" ht="15" customHeight="1">
      <c r="C156" s="192"/>
      <c r="Q156" s="203"/>
      <c r="R156" s="145"/>
      <c r="S156" s="19"/>
      <c r="T156" s="19"/>
      <c r="U156" s="19"/>
      <c r="V156" s="263" t="s">
        <v>244</v>
      </c>
      <c r="W156" s="237" t="s">
        <v>260</v>
      </c>
      <c r="Y156" s="172" t="s">
        <v>687</v>
      </c>
      <c r="Z156" s="171"/>
      <c r="AA156" s="189"/>
    </row>
    <row r="157" spans="3:27" s="18" customFormat="1" ht="15" customHeight="1">
      <c r="C157" s="192"/>
      <c r="Q157" s="203"/>
      <c r="R157" s="145"/>
      <c r="S157" s="19"/>
      <c r="T157" s="19"/>
      <c r="U157" s="19"/>
      <c r="V157" s="263" t="s">
        <v>244</v>
      </c>
      <c r="W157" s="237" t="s">
        <v>261</v>
      </c>
      <c r="Y157" s="172" t="s">
        <v>688</v>
      </c>
      <c r="Z157" s="171"/>
      <c r="AA157" s="189"/>
    </row>
    <row r="158" spans="3:27" s="18" customFormat="1" ht="15" customHeight="1">
      <c r="C158" s="192"/>
      <c r="Q158" s="203"/>
      <c r="R158" s="145"/>
      <c r="S158" s="19"/>
      <c r="T158" s="19"/>
      <c r="U158" s="19"/>
      <c r="V158" s="263" t="s">
        <v>244</v>
      </c>
      <c r="W158" s="237" t="s">
        <v>262</v>
      </c>
      <c r="Y158" s="172" t="s">
        <v>689</v>
      </c>
      <c r="Z158" s="171"/>
      <c r="AA158" s="189"/>
    </row>
    <row r="159" spans="3:27" s="18" customFormat="1" ht="15" customHeight="1">
      <c r="C159" s="192"/>
      <c r="Q159" s="203"/>
      <c r="R159" s="145"/>
      <c r="S159" s="19"/>
      <c r="T159" s="19"/>
      <c r="U159" s="19"/>
      <c r="V159" s="263" t="s">
        <v>244</v>
      </c>
      <c r="W159" s="237" t="s">
        <v>263</v>
      </c>
      <c r="Y159" s="172" t="s">
        <v>690</v>
      </c>
      <c r="Z159" s="171"/>
      <c r="AA159" s="189"/>
    </row>
    <row r="160" spans="3:27" s="18" customFormat="1" ht="15" customHeight="1">
      <c r="C160" s="192"/>
      <c r="Q160" s="203"/>
      <c r="R160" s="145"/>
      <c r="S160" s="19"/>
      <c r="T160" s="19"/>
      <c r="U160" s="19"/>
      <c r="V160" s="263" t="s">
        <v>244</v>
      </c>
      <c r="W160" s="237" t="s">
        <v>264</v>
      </c>
      <c r="Y160" s="172" t="s">
        <v>691</v>
      </c>
      <c r="Z160" s="171"/>
      <c r="AA160" s="189"/>
    </row>
    <row r="161" spans="3:27" s="18" customFormat="1" ht="15" customHeight="1">
      <c r="C161" s="192"/>
      <c r="Q161" s="203"/>
      <c r="R161" s="145"/>
      <c r="S161" s="19"/>
      <c r="T161" s="19"/>
      <c r="U161" s="19"/>
      <c r="V161" s="263" t="s">
        <v>244</v>
      </c>
      <c r="W161" s="237" t="s">
        <v>265</v>
      </c>
      <c r="Y161" s="172" t="s">
        <v>692</v>
      </c>
      <c r="Z161" s="171"/>
      <c r="AA161" s="189"/>
    </row>
    <row r="162" spans="3:27" s="18" customFormat="1" ht="15" customHeight="1">
      <c r="C162" s="160"/>
      <c r="Q162" s="203"/>
      <c r="R162" s="145"/>
      <c r="S162" s="19"/>
      <c r="T162" s="19"/>
      <c r="U162" s="19"/>
      <c r="V162" s="263" t="s">
        <v>244</v>
      </c>
      <c r="W162" s="237" t="s">
        <v>266</v>
      </c>
      <c r="Y162" s="172" t="s">
        <v>693</v>
      </c>
      <c r="Z162" s="171"/>
      <c r="AA162" s="189"/>
    </row>
    <row r="163" spans="3:27" s="18" customFormat="1" ht="15" customHeight="1">
      <c r="C163" s="192"/>
      <c r="Q163" s="203"/>
      <c r="R163" s="145"/>
      <c r="S163" s="19"/>
      <c r="T163" s="19"/>
      <c r="U163" s="19"/>
      <c r="V163" s="263" t="s">
        <v>244</v>
      </c>
      <c r="W163" s="237" t="s">
        <v>267</v>
      </c>
      <c r="Y163" s="172" t="s">
        <v>694</v>
      </c>
      <c r="Z163" s="171"/>
      <c r="AA163" s="189"/>
    </row>
    <row r="164" spans="3:27" s="18" customFormat="1" ht="15" customHeight="1">
      <c r="C164" s="161"/>
      <c r="Q164" s="203"/>
      <c r="R164" s="145"/>
      <c r="S164" s="19"/>
      <c r="T164" s="19"/>
      <c r="U164" s="19"/>
      <c r="V164" s="263" t="s">
        <v>244</v>
      </c>
      <c r="W164" s="237" t="s">
        <v>268</v>
      </c>
      <c r="Y164" s="172" t="s">
        <v>695</v>
      </c>
      <c r="Z164" s="171"/>
      <c r="AA164" s="189"/>
    </row>
    <row r="165" spans="3:27" s="18" customFormat="1" ht="15" customHeight="1">
      <c r="C165" s="192"/>
      <c r="Q165" s="203"/>
      <c r="R165" s="145"/>
      <c r="S165" s="19"/>
      <c r="T165" s="19"/>
      <c r="U165" s="19"/>
      <c r="V165" s="263" t="s">
        <v>244</v>
      </c>
      <c r="W165" s="237" t="s">
        <v>269</v>
      </c>
      <c r="Y165" s="172" t="s">
        <v>696</v>
      </c>
      <c r="Z165" s="171"/>
      <c r="AA165" s="189"/>
    </row>
    <row r="166" spans="3:27" s="18" customFormat="1" ht="15" customHeight="1">
      <c r="C166" s="193"/>
      <c r="Q166" s="203"/>
      <c r="R166" s="145"/>
      <c r="S166" s="19"/>
      <c r="T166" s="19"/>
      <c r="U166" s="19"/>
      <c r="V166" s="263" t="s">
        <v>244</v>
      </c>
      <c r="W166" s="237" t="s">
        <v>270</v>
      </c>
      <c r="Y166" s="172" t="s">
        <v>697</v>
      </c>
      <c r="Z166" s="171"/>
      <c r="AA166" s="189"/>
    </row>
    <row r="167" spans="3:27" s="18" customFormat="1" ht="15" customHeight="1">
      <c r="C167" s="193"/>
      <c r="Q167" s="203"/>
      <c r="R167" s="145"/>
      <c r="S167" s="19"/>
      <c r="T167" s="19"/>
      <c r="U167" s="19"/>
      <c r="V167" s="263" t="s">
        <v>244</v>
      </c>
      <c r="W167" s="237" t="s">
        <v>271</v>
      </c>
      <c r="Y167" s="172" t="s">
        <v>698</v>
      </c>
      <c r="Z167" s="171"/>
      <c r="AA167" s="189"/>
    </row>
    <row r="168" spans="3:27" s="18" customFormat="1" ht="15" customHeight="1">
      <c r="C168" s="193"/>
      <c r="Q168" s="203"/>
      <c r="R168" s="145"/>
      <c r="S168" s="19"/>
      <c r="T168" s="19"/>
      <c r="U168" s="19"/>
      <c r="V168" s="263" t="s">
        <v>244</v>
      </c>
      <c r="W168" s="237" t="s">
        <v>272</v>
      </c>
      <c r="Y168" s="172" t="s">
        <v>699</v>
      </c>
      <c r="Z168" s="171"/>
      <c r="AA168" s="189"/>
    </row>
    <row r="169" spans="3:27" s="18" customFormat="1" ht="15" customHeight="1">
      <c r="C169" s="193"/>
      <c r="Q169" s="203"/>
      <c r="R169" s="145"/>
      <c r="S169" s="19"/>
      <c r="T169" s="19"/>
      <c r="U169" s="19"/>
      <c r="V169" s="263" t="s">
        <v>244</v>
      </c>
      <c r="W169" s="237" t="s">
        <v>569</v>
      </c>
      <c r="Y169" s="172" t="s">
        <v>700</v>
      </c>
      <c r="Z169" s="171"/>
      <c r="AA169" s="189"/>
    </row>
    <row r="170" spans="3:27" s="18" customFormat="1" ht="15" customHeight="1">
      <c r="C170" s="192"/>
      <c r="Q170" s="203"/>
      <c r="R170" s="145"/>
      <c r="S170" s="19"/>
      <c r="T170" s="19"/>
      <c r="U170" s="19"/>
      <c r="V170" s="263" t="s">
        <v>273</v>
      </c>
      <c r="W170" s="237" t="s">
        <v>274</v>
      </c>
      <c r="Y170" s="172" t="s">
        <v>701</v>
      </c>
      <c r="Z170" s="171"/>
      <c r="AA170" s="189"/>
    </row>
    <row r="171" spans="3:27" s="18" customFormat="1" ht="15" customHeight="1">
      <c r="C171" s="160"/>
      <c r="Q171" s="203"/>
      <c r="R171" s="145"/>
      <c r="S171" s="19"/>
      <c r="T171" s="19"/>
      <c r="U171" s="19"/>
      <c r="V171" s="263" t="s">
        <v>273</v>
      </c>
      <c r="W171" s="237" t="s">
        <v>275</v>
      </c>
      <c r="Y171" s="172" t="s">
        <v>702</v>
      </c>
      <c r="Z171" s="171"/>
      <c r="AA171" s="189"/>
    </row>
    <row r="172" spans="3:27" s="18" customFormat="1" ht="15" customHeight="1">
      <c r="C172" s="161"/>
      <c r="Q172" s="203"/>
      <c r="R172" s="145"/>
      <c r="S172" s="19"/>
      <c r="T172" s="19"/>
      <c r="U172" s="19"/>
      <c r="V172" s="263" t="s">
        <v>273</v>
      </c>
      <c r="W172" s="237" t="s">
        <v>276</v>
      </c>
      <c r="Y172" s="172" t="s">
        <v>703</v>
      </c>
      <c r="Z172" s="171"/>
      <c r="AA172" s="189"/>
    </row>
    <row r="173" spans="3:27" s="18" customFormat="1" ht="15" customHeight="1">
      <c r="C173" s="161"/>
      <c r="Q173" s="203"/>
      <c r="R173" s="145"/>
      <c r="S173" s="19"/>
      <c r="T173" s="19"/>
      <c r="U173" s="19"/>
      <c r="V173" s="263" t="s">
        <v>273</v>
      </c>
      <c r="W173" s="237" t="s">
        <v>588</v>
      </c>
      <c r="Y173" s="172" t="s">
        <v>704</v>
      </c>
      <c r="Z173" s="171"/>
      <c r="AA173" s="189"/>
    </row>
    <row r="174" spans="3:27" s="18" customFormat="1" ht="15" customHeight="1">
      <c r="C174" s="161"/>
      <c r="Q174" s="203"/>
      <c r="R174" s="145"/>
      <c r="S174" s="19"/>
      <c r="T174" s="19"/>
      <c r="U174" s="19"/>
      <c r="V174" s="263" t="s">
        <v>273</v>
      </c>
      <c r="W174" s="237" t="s">
        <v>277</v>
      </c>
      <c r="Y174" s="172" t="s">
        <v>705</v>
      </c>
      <c r="Z174" s="171"/>
      <c r="AA174" s="189"/>
    </row>
    <row r="175" spans="3:27" s="18" customFormat="1" ht="15" customHeight="1">
      <c r="C175" s="161"/>
      <c r="Q175" s="203"/>
      <c r="R175" s="146"/>
      <c r="S175" s="19"/>
      <c r="T175" s="19"/>
      <c r="U175" s="19"/>
      <c r="V175" s="263" t="s">
        <v>273</v>
      </c>
      <c r="W175" s="265" t="s">
        <v>278</v>
      </c>
      <c r="Y175" s="172" t="s">
        <v>706</v>
      </c>
      <c r="Z175" s="171"/>
      <c r="AA175" s="189"/>
    </row>
    <row r="176" spans="3:27" s="18" customFormat="1" ht="15" customHeight="1">
      <c r="C176" s="161"/>
      <c r="Q176" s="203"/>
      <c r="R176" s="145"/>
      <c r="S176" s="19"/>
      <c r="T176" s="19"/>
      <c r="U176" s="19"/>
      <c r="V176" s="263" t="s">
        <v>273</v>
      </c>
      <c r="W176" s="237" t="s">
        <v>279</v>
      </c>
      <c r="Y176" s="172" t="s">
        <v>707</v>
      </c>
      <c r="Z176" s="171"/>
      <c r="AA176" s="189"/>
    </row>
    <row r="177" spans="3:27" s="18" customFormat="1" ht="15" customHeight="1">
      <c r="C177" s="162"/>
      <c r="Q177" s="203"/>
      <c r="R177" s="204"/>
      <c r="S177" s="19"/>
      <c r="T177" s="19"/>
      <c r="U177" s="19"/>
      <c r="V177" s="263" t="s">
        <v>273</v>
      </c>
      <c r="W177" s="232" t="s">
        <v>732</v>
      </c>
      <c r="Y177" s="172" t="s">
        <v>708</v>
      </c>
      <c r="Z177" s="171"/>
      <c r="AA177" s="189"/>
    </row>
    <row r="178" spans="3:27" s="18" customFormat="1" ht="15" customHeight="1">
      <c r="C178" s="162"/>
      <c r="Q178" s="203"/>
      <c r="R178" s="145"/>
      <c r="S178" s="19"/>
      <c r="T178" s="19"/>
      <c r="U178" s="19"/>
      <c r="V178" s="263" t="s">
        <v>273</v>
      </c>
      <c r="W178" s="237" t="s">
        <v>280</v>
      </c>
      <c r="Y178" s="172" t="s">
        <v>709</v>
      </c>
      <c r="Z178" s="161"/>
      <c r="AA178" s="189"/>
    </row>
    <row r="179" spans="3:27" s="18" customFormat="1" ht="15" customHeight="1">
      <c r="C179" s="161"/>
      <c r="R179" s="145"/>
      <c r="S179" s="19"/>
      <c r="T179" s="19"/>
      <c r="U179" s="19"/>
      <c r="V179" s="268"/>
      <c r="W179" s="237" t="s">
        <v>569</v>
      </c>
      <c r="Y179" s="166" t="s">
        <v>718</v>
      </c>
      <c r="Z179" s="161"/>
      <c r="AA179" s="189"/>
    </row>
    <row r="180" spans="3:27" s="18" customFormat="1" ht="15" customHeight="1">
      <c r="C180" s="161"/>
      <c r="Q180" s="203"/>
      <c r="R180" s="145"/>
      <c r="S180" s="19"/>
      <c r="T180" s="19"/>
      <c r="U180" s="19"/>
      <c r="V180" s="263" t="s">
        <v>281</v>
      </c>
      <c r="W180" s="237" t="s">
        <v>282</v>
      </c>
      <c r="Y180" s="166"/>
      <c r="Z180" s="161"/>
      <c r="AA180" s="189"/>
    </row>
    <row r="181" spans="3:27" s="18" customFormat="1" ht="15" customHeight="1">
      <c r="C181" s="162"/>
      <c r="Q181" s="203"/>
      <c r="R181" s="145"/>
      <c r="S181" s="19"/>
      <c r="T181" s="19"/>
      <c r="U181" s="19"/>
      <c r="V181" s="263" t="s">
        <v>281</v>
      </c>
      <c r="W181" s="237" t="s">
        <v>283</v>
      </c>
      <c r="Z181" s="171"/>
      <c r="AA181" s="189"/>
    </row>
    <row r="182" spans="3:27" s="18" customFormat="1" ht="15" customHeight="1">
      <c r="C182" s="161"/>
      <c r="Q182" s="203"/>
      <c r="R182" s="145"/>
      <c r="S182" s="19"/>
      <c r="T182" s="19"/>
      <c r="U182" s="19"/>
      <c r="V182" s="263" t="s">
        <v>281</v>
      </c>
      <c r="W182" s="237" t="s">
        <v>284</v>
      </c>
      <c r="Y182" s="173" t="s">
        <v>717</v>
      </c>
      <c r="Z182" s="171"/>
      <c r="AA182" s="189"/>
    </row>
    <row r="183" spans="3:27" s="18" customFormat="1" ht="15" customHeight="1">
      <c r="C183" s="161"/>
      <c r="Q183" s="203"/>
      <c r="R183" s="145"/>
      <c r="S183" s="19"/>
      <c r="T183" s="19"/>
      <c r="U183" s="19"/>
      <c r="V183" s="263" t="s">
        <v>281</v>
      </c>
      <c r="W183" s="237" t="s">
        <v>285</v>
      </c>
      <c r="Y183" s="173" t="s">
        <v>710</v>
      </c>
      <c r="Z183" s="171"/>
      <c r="AA183" s="189"/>
    </row>
    <row r="184" spans="3:27" s="18" customFormat="1" ht="15" customHeight="1">
      <c r="C184" s="161"/>
      <c r="Q184" s="203"/>
      <c r="R184" s="145"/>
      <c r="S184" s="19"/>
      <c r="T184" s="19"/>
      <c r="U184" s="19"/>
      <c r="V184" s="263" t="s">
        <v>281</v>
      </c>
      <c r="W184" s="237" t="s">
        <v>286</v>
      </c>
      <c r="Y184" s="173" t="s">
        <v>711</v>
      </c>
      <c r="Z184" s="171"/>
      <c r="AA184" s="189"/>
    </row>
    <row r="185" spans="3:27" s="18" customFormat="1" ht="15" customHeight="1">
      <c r="C185" s="161"/>
      <c r="Q185" s="203"/>
      <c r="R185" s="145"/>
      <c r="S185" s="19"/>
      <c r="T185" s="19"/>
      <c r="U185" s="19"/>
      <c r="V185" s="263" t="s">
        <v>281</v>
      </c>
      <c r="W185" s="237" t="s">
        <v>287</v>
      </c>
      <c r="Y185" s="173" t="s">
        <v>712</v>
      </c>
      <c r="Z185" s="171"/>
      <c r="AA185" s="189"/>
    </row>
    <row r="186" spans="3:27" s="18" customFormat="1" ht="15" customHeight="1">
      <c r="R186" s="145"/>
      <c r="S186" s="19"/>
      <c r="T186" s="19"/>
      <c r="U186" s="19"/>
      <c r="V186" s="268"/>
      <c r="W186" s="237" t="s">
        <v>569</v>
      </c>
      <c r="Y186" s="173" t="s">
        <v>713</v>
      </c>
      <c r="Z186" s="171"/>
      <c r="AA186" s="189"/>
    </row>
    <row r="187" spans="3:27" s="18" customFormat="1" ht="15" customHeight="1">
      <c r="Q187" s="203"/>
      <c r="R187" s="204"/>
      <c r="S187" s="19"/>
      <c r="T187" s="19"/>
      <c r="U187" s="19"/>
      <c r="V187" s="263" t="s">
        <v>288</v>
      </c>
      <c r="W187" s="232" t="s">
        <v>733</v>
      </c>
      <c r="Y187" s="173" t="s">
        <v>714</v>
      </c>
      <c r="Z187" s="171"/>
      <c r="AA187" s="189"/>
    </row>
    <row r="188" spans="3:27" s="18" customFormat="1" ht="15" customHeight="1">
      <c r="Q188" s="203"/>
      <c r="R188" s="145"/>
      <c r="S188" s="19"/>
      <c r="T188" s="19"/>
      <c r="U188" s="19"/>
      <c r="V188" s="263" t="s">
        <v>288</v>
      </c>
      <c r="W188" s="237" t="s">
        <v>289</v>
      </c>
      <c r="Y188" s="173" t="s">
        <v>715</v>
      </c>
      <c r="Z188" s="171"/>
      <c r="AA188" s="189"/>
    </row>
    <row r="189" spans="3:27" s="18" customFormat="1" ht="15" customHeight="1">
      <c r="Q189" s="203"/>
      <c r="R189" s="145"/>
      <c r="S189" s="19"/>
      <c r="T189" s="19"/>
      <c r="U189" s="19"/>
      <c r="V189" s="263" t="s">
        <v>288</v>
      </c>
      <c r="W189" s="237" t="s">
        <v>290</v>
      </c>
      <c r="Y189" s="173" t="s">
        <v>716</v>
      </c>
      <c r="AA189" s="189"/>
    </row>
    <row r="190" spans="3:27" s="18" customFormat="1" ht="15" customHeight="1">
      <c r="Q190" s="203"/>
      <c r="R190" s="145"/>
      <c r="S190" s="19"/>
      <c r="T190" s="19"/>
      <c r="U190" s="19"/>
      <c r="V190" s="263" t="s">
        <v>288</v>
      </c>
      <c r="W190" s="237" t="s">
        <v>291</v>
      </c>
      <c r="Y190" s="166" t="s">
        <v>719</v>
      </c>
      <c r="AA190" s="189"/>
    </row>
    <row r="191" spans="3:27" s="18" customFormat="1" ht="15" customHeight="1">
      <c r="Q191" s="144"/>
      <c r="R191" s="145"/>
      <c r="S191" s="19"/>
      <c r="T191" s="19"/>
      <c r="U191" s="19"/>
      <c r="V191" s="236" t="s">
        <v>288</v>
      </c>
      <c r="W191" s="237" t="s">
        <v>292</v>
      </c>
      <c r="AA191" s="189"/>
    </row>
    <row r="192" spans="3:27" s="18" customFormat="1" ht="15" customHeight="1">
      <c r="Q192" s="144"/>
      <c r="R192" s="145"/>
      <c r="S192" s="19"/>
      <c r="T192" s="19"/>
      <c r="U192" s="19"/>
      <c r="V192" s="236" t="s">
        <v>288</v>
      </c>
      <c r="W192" s="237" t="s">
        <v>574</v>
      </c>
      <c r="AA192" s="189"/>
    </row>
    <row r="193" spans="17:27" s="18" customFormat="1" ht="15" customHeight="1">
      <c r="Q193" s="144"/>
      <c r="R193" s="145"/>
      <c r="S193" s="19"/>
      <c r="T193" s="19"/>
      <c r="U193" s="19"/>
      <c r="V193" s="236"/>
      <c r="W193" s="237" t="s">
        <v>569</v>
      </c>
      <c r="AA193" s="189"/>
    </row>
    <row r="194" spans="17:27" s="18" customFormat="1" ht="15" customHeight="1">
      <c r="Q194" s="144"/>
      <c r="R194" s="145"/>
      <c r="S194" s="19"/>
      <c r="T194" s="19"/>
      <c r="U194" s="19"/>
      <c r="V194" s="236" t="s">
        <v>293</v>
      </c>
      <c r="W194" s="237" t="s">
        <v>294</v>
      </c>
      <c r="Y194" s="168"/>
      <c r="AA194" s="189"/>
    </row>
    <row r="195" spans="17:27" s="18" customFormat="1" ht="15" customHeight="1">
      <c r="Q195" s="144"/>
      <c r="R195" s="145"/>
      <c r="S195" s="19"/>
      <c r="T195" s="19"/>
      <c r="U195" s="19"/>
      <c r="V195" s="236" t="s">
        <v>293</v>
      </c>
      <c r="W195" s="237" t="s">
        <v>295</v>
      </c>
      <c r="Y195" s="168"/>
      <c r="AA195" s="189"/>
    </row>
    <row r="196" spans="17:27" s="18" customFormat="1" ht="15" customHeight="1">
      <c r="Q196" s="144"/>
      <c r="R196" s="145"/>
      <c r="S196" s="19"/>
      <c r="T196" s="19"/>
      <c r="U196" s="19"/>
      <c r="V196" s="236" t="s">
        <v>293</v>
      </c>
      <c r="W196" s="237" t="s">
        <v>296</v>
      </c>
      <c r="Y196" s="168"/>
      <c r="AA196" s="189"/>
    </row>
    <row r="197" spans="17:27" s="18" customFormat="1" ht="15" customHeight="1">
      <c r="Q197" s="144"/>
      <c r="R197" s="145"/>
      <c r="S197" s="19"/>
      <c r="T197" s="19"/>
      <c r="U197" s="19"/>
      <c r="V197" s="236" t="s">
        <v>293</v>
      </c>
      <c r="W197" s="237" t="s">
        <v>297</v>
      </c>
      <c r="Y197" s="168"/>
      <c r="AA197" s="189"/>
    </row>
    <row r="198" spans="17:27" s="18" customFormat="1" ht="15" customHeight="1">
      <c r="Q198" s="144"/>
      <c r="R198" s="145"/>
      <c r="S198" s="19"/>
      <c r="T198" s="19"/>
      <c r="U198" s="19"/>
      <c r="V198" s="236" t="s">
        <v>293</v>
      </c>
      <c r="W198" s="237" t="s">
        <v>298</v>
      </c>
      <c r="Y198" s="168"/>
      <c r="AA198" s="189"/>
    </row>
    <row r="199" spans="17:27" s="18" customFormat="1" ht="15" customHeight="1">
      <c r="Q199" s="144"/>
      <c r="R199" s="145"/>
      <c r="S199" s="19"/>
      <c r="T199" s="19"/>
      <c r="U199" s="19"/>
      <c r="V199" s="236" t="s">
        <v>293</v>
      </c>
      <c r="W199" s="237" t="s">
        <v>579</v>
      </c>
      <c r="Y199" s="168"/>
      <c r="AA199" s="189"/>
    </row>
    <row r="200" spans="17:27" s="18" customFormat="1" ht="15" customHeight="1">
      <c r="Q200" s="144"/>
      <c r="R200" s="145"/>
      <c r="S200" s="19"/>
      <c r="T200" s="19"/>
      <c r="U200" s="19"/>
      <c r="V200" s="236" t="s">
        <v>293</v>
      </c>
      <c r="W200" s="237" t="s">
        <v>299</v>
      </c>
      <c r="Y200" s="168"/>
      <c r="AA200" s="189"/>
    </row>
    <row r="201" spans="17:27" s="18" customFormat="1" ht="15" customHeight="1">
      <c r="Q201" s="144"/>
      <c r="R201" s="145"/>
      <c r="S201" s="19"/>
      <c r="T201" s="19"/>
      <c r="U201" s="19"/>
      <c r="V201" s="236" t="s">
        <v>293</v>
      </c>
      <c r="W201" s="237" t="s">
        <v>300</v>
      </c>
      <c r="Y201" s="168"/>
      <c r="AA201" s="189"/>
    </row>
    <row r="202" spans="17:27" s="18" customFormat="1" ht="15" customHeight="1">
      <c r="Q202" s="144"/>
      <c r="R202" s="145"/>
      <c r="S202" s="19"/>
      <c r="T202" s="19"/>
      <c r="U202" s="19"/>
      <c r="V202" s="236" t="s">
        <v>293</v>
      </c>
      <c r="W202" s="237" t="s">
        <v>301</v>
      </c>
      <c r="Y202" s="168"/>
      <c r="AA202" s="189"/>
    </row>
    <row r="203" spans="17:27" s="18" customFormat="1" ht="15" customHeight="1">
      <c r="Q203" s="144"/>
      <c r="R203" s="145"/>
      <c r="S203" s="19"/>
      <c r="T203" s="19"/>
      <c r="U203" s="19"/>
      <c r="V203" s="236"/>
      <c r="W203" s="237" t="s">
        <v>569</v>
      </c>
      <c r="Y203" s="168"/>
      <c r="AA203" s="189"/>
    </row>
    <row r="204" spans="17:27" s="18" customFormat="1" ht="15" customHeight="1">
      <c r="Q204" s="144"/>
      <c r="R204" s="145"/>
      <c r="S204" s="19"/>
      <c r="T204" s="19"/>
      <c r="U204" s="19"/>
      <c r="V204" s="236" t="s">
        <v>302</v>
      </c>
      <c r="W204" s="237" t="s">
        <v>303</v>
      </c>
      <c r="Y204" s="168"/>
      <c r="AA204" s="189"/>
    </row>
    <row r="205" spans="17:27" s="18" customFormat="1" ht="15" customHeight="1">
      <c r="Q205" s="144"/>
      <c r="R205" s="145"/>
      <c r="S205" s="19"/>
      <c r="T205" s="19"/>
      <c r="U205" s="19"/>
      <c r="V205" s="236" t="s">
        <v>302</v>
      </c>
      <c r="W205" s="237" t="s">
        <v>304</v>
      </c>
      <c r="Y205" s="168"/>
      <c r="AA205" s="189"/>
    </row>
    <row r="206" spans="17:27" s="18" customFormat="1" ht="15" customHeight="1">
      <c r="Q206" s="144"/>
      <c r="R206" s="145"/>
      <c r="S206" s="19"/>
      <c r="T206" s="19"/>
      <c r="U206" s="19"/>
      <c r="V206" s="236"/>
      <c r="W206" s="237" t="s">
        <v>569</v>
      </c>
      <c r="Y206" s="168"/>
      <c r="AA206" s="189"/>
    </row>
    <row r="207" spans="17:27" s="18" customFormat="1" ht="15" customHeight="1">
      <c r="Q207" s="144"/>
      <c r="R207" s="145"/>
      <c r="S207" s="19"/>
      <c r="T207" s="19"/>
      <c r="U207" s="19"/>
      <c r="V207" s="236" t="s">
        <v>305</v>
      </c>
      <c r="W207" s="237" t="s">
        <v>306</v>
      </c>
      <c r="Y207" s="168"/>
      <c r="AA207" s="189"/>
    </row>
    <row r="208" spans="17:27" s="18" customFormat="1" ht="15" customHeight="1">
      <c r="Q208" s="144"/>
      <c r="R208" s="145"/>
      <c r="S208" s="19"/>
      <c r="T208" s="19"/>
      <c r="U208" s="19"/>
      <c r="V208" s="236" t="s">
        <v>305</v>
      </c>
      <c r="W208" s="237" t="s">
        <v>307</v>
      </c>
      <c r="Y208" s="168"/>
      <c r="AA208" s="189"/>
    </row>
    <row r="209" spans="17:27" s="18" customFormat="1" ht="15" customHeight="1">
      <c r="Q209" s="144"/>
      <c r="R209" s="145"/>
      <c r="S209" s="19"/>
      <c r="T209" s="19"/>
      <c r="U209" s="19"/>
      <c r="V209" s="236"/>
      <c r="W209" s="237" t="s">
        <v>569</v>
      </c>
      <c r="Y209" s="168"/>
      <c r="AA209" s="189"/>
    </row>
    <row r="210" spans="17:27" s="18" customFormat="1" ht="15" customHeight="1">
      <c r="Q210" s="144"/>
      <c r="R210" s="145"/>
      <c r="S210" s="19"/>
      <c r="T210" s="19"/>
      <c r="U210" s="19"/>
      <c r="V210" s="236" t="s">
        <v>308</v>
      </c>
      <c r="W210" s="237" t="s">
        <v>309</v>
      </c>
      <c r="Y210" s="168"/>
      <c r="AA210" s="189"/>
    </row>
    <row r="211" spans="17:27" s="18" customFormat="1" ht="15" customHeight="1">
      <c r="Q211" s="144"/>
      <c r="R211" s="145"/>
      <c r="S211" s="19"/>
      <c r="T211" s="19"/>
      <c r="U211" s="19"/>
      <c r="V211" s="236" t="s">
        <v>308</v>
      </c>
      <c r="W211" s="237" t="s">
        <v>310</v>
      </c>
      <c r="Y211" s="168"/>
      <c r="AA211" s="189"/>
    </row>
    <row r="212" spans="17:27" s="18" customFormat="1" ht="15" customHeight="1">
      <c r="Q212" s="144"/>
      <c r="R212" s="145"/>
      <c r="S212" s="19"/>
      <c r="T212" s="19"/>
      <c r="U212" s="19"/>
      <c r="V212" s="236" t="s">
        <v>308</v>
      </c>
      <c r="W212" s="237" t="s">
        <v>311</v>
      </c>
      <c r="Y212" s="168"/>
      <c r="AA212" s="189"/>
    </row>
    <row r="213" spans="17:27" s="18" customFormat="1" ht="15" customHeight="1">
      <c r="Q213" s="144"/>
      <c r="R213" s="145"/>
      <c r="S213" s="19"/>
      <c r="T213" s="19"/>
      <c r="U213" s="19"/>
      <c r="V213" s="236" t="s">
        <v>308</v>
      </c>
      <c r="W213" s="237" t="s">
        <v>312</v>
      </c>
      <c r="Y213" s="168"/>
      <c r="AA213" s="189"/>
    </row>
    <row r="214" spans="17:27" s="18" customFormat="1" ht="15" customHeight="1">
      <c r="Q214" s="144"/>
      <c r="R214" s="145"/>
      <c r="S214" s="19"/>
      <c r="T214" s="19"/>
      <c r="U214" s="19"/>
      <c r="V214" s="236"/>
      <c r="W214" s="237" t="s">
        <v>569</v>
      </c>
      <c r="Y214" s="168"/>
      <c r="AA214" s="189"/>
    </row>
    <row r="215" spans="17:27" s="18" customFormat="1" ht="15" customHeight="1">
      <c r="Q215" s="144"/>
      <c r="R215" s="145"/>
      <c r="S215" s="19"/>
      <c r="T215" s="19"/>
      <c r="U215" s="19"/>
      <c r="V215" s="236" t="s">
        <v>313</v>
      </c>
      <c r="W215" s="237" t="s">
        <v>314</v>
      </c>
      <c r="Y215" s="168"/>
      <c r="AA215" s="189"/>
    </row>
    <row r="216" spans="17:27" s="18" customFormat="1" ht="15" customHeight="1">
      <c r="Q216" s="144"/>
      <c r="R216" s="145"/>
      <c r="S216" s="19"/>
      <c r="T216" s="19"/>
      <c r="U216" s="19"/>
      <c r="V216" s="236" t="s">
        <v>313</v>
      </c>
      <c r="W216" s="237" t="s">
        <v>315</v>
      </c>
      <c r="Y216" s="168"/>
      <c r="AA216" s="189"/>
    </row>
    <row r="217" spans="17:27" s="18" customFormat="1" ht="15" customHeight="1">
      <c r="Q217" s="144"/>
      <c r="R217" s="145"/>
      <c r="S217" s="19"/>
      <c r="T217" s="19"/>
      <c r="U217" s="19"/>
      <c r="V217" s="236" t="s">
        <v>313</v>
      </c>
      <c r="W217" s="237" t="s">
        <v>580</v>
      </c>
      <c r="Y217" s="168"/>
      <c r="AA217" s="189"/>
    </row>
    <row r="218" spans="17:27" s="18" customFormat="1" ht="15" customHeight="1">
      <c r="Q218" s="144"/>
      <c r="R218" s="145"/>
      <c r="S218" s="19"/>
      <c r="T218" s="19"/>
      <c r="U218" s="19"/>
      <c r="V218" s="236" t="s">
        <v>313</v>
      </c>
      <c r="W218" s="237" t="s">
        <v>316</v>
      </c>
      <c r="Y218" s="168"/>
      <c r="AA218" s="189"/>
    </row>
    <row r="219" spans="17:27" s="18" customFormat="1" ht="15" customHeight="1">
      <c r="Q219" s="144"/>
      <c r="R219" s="145"/>
      <c r="S219" s="19"/>
      <c r="T219" s="19"/>
      <c r="U219" s="19"/>
      <c r="V219" s="236" t="s">
        <v>313</v>
      </c>
      <c r="W219" s="237" t="s">
        <v>317</v>
      </c>
      <c r="Y219" s="168"/>
      <c r="AA219" s="189"/>
    </row>
    <row r="220" spans="17:27" s="18" customFormat="1" ht="15" customHeight="1">
      <c r="Q220" s="144"/>
      <c r="R220" s="145"/>
      <c r="S220" s="19"/>
      <c r="T220" s="19"/>
      <c r="U220" s="19"/>
      <c r="V220" s="236"/>
      <c r="W220" s="237" t="s">
        <v>569</v>
      </c>
      <c r="Y220" s="168"/>
      <c r="AA220" s="189"/>
    </row>
    <row r="221" spans="17:27" s="18" customFormat="1" ht="15" customHeight="1">
      <c r="Q221" s="144"/>
      <c r="R221" s="145"/>
      <c r="S221" s="19"/>
      <c r="T221" s="19"/>
      <c r="U221" s="19"/>
      <c r="V221" s="236" t="s">
        <v>318</v>
      </c>
      <c r="W221" s="237" t="s">
        <v>319</v>
      </c>
      <c r="Y221" s="168"/>
      <c r="AA221" s="189"/>
    </row>
    <row r="222" spans="17:27" s="18" customFormat="1" ht="15" customHeight="1">
      <c r="Q222" s="144"/>
      <c r="R222" s="145"/>
      <c r="S222" s="19"/>
      <c r="T222" s="19"/>
      <c r="U222" s="19"/>
      <c r="V222" s="236" t="s">
        <v>318</v>
      </c>
      <c r="W222" s="237" t="s">
        <v>320</v>
      </c>
      <c r="Y222" s="168"/>
      <c r="AA222" s="189"/>
    </row>
    <row r="223" spans="17:27" s="18" customFormat="1" ht="15" customHeight="1">
      <c r="Q223" s="144"/>
      <c r="R223" s="145"/>
      <c r="S223" s="19"/>
      <c r="T223" s="19"/>
      <c r="U223" s="19"/>
      <c r="V223" s="236" t="s">
        <v>318</v>
      </c>
      <c r="W223" s="237" t="s">
        <v>575</v>
      </c>
      <c r="Y223" s="168"/>
      <c r="AA223" s="189"/>
    </row>
    <row r="224" spans="17:27" s="18" customFormat="1" ht="15" customHeight="1">
      <c r="Q224" s="144"/>
      <c r="R224" s="145"/>
      <c r="S224" s="19"/>
      <c r="T224" s="19"/>
      <c r="U224" s="19"/>
      <c r="V224" s="236" t="s">
        <v>318</v>
      </c>
      <c r="W224" s="237" t="s">
        <v>321</v>
      </c>
      <c r="Y224" s="168"/>
      <c r="AA224" s="189"/>
    </row>
    <row r="225" spans="17:27" s="18" customFormat="1" ht="15" customHeight="1">
      <c r="Q225" s="144"/>
      <c r="R225" s="145"/>
      <c r="S225" s="19"/>
      <c r="T225" s="19"/>
      <c r="U225" s="19"/>
      <c r="V225" s="236"/>
      <c r="W225" s="237" t="s">
        <v>569</v>
      </c>
      <c r="Y225" s="168"/>
      <c r="AA225" s="189"/>
    </row>
    <row r="226" spans="17:27" s="18" customFormat="1" ht="15" customHeight="1">
      <c r="Q226" s="144"/>
      <c r="R226" s="204"/>
      <c r="S226" s="19"/>
      <c r="T226" s="19"/>
      <c r="U226" s="19"/>
      <c r="V226" s="236" t="s">
        <v>322</v>
      </c>
      <c r="W226" s="232" t="s">
        <v>734</v>
      </c>
      <c r="Y226" s="168"/>
      <c r="AA226" s="189"/>
    </row>
    <row r="227" spans="17:27" s="18" customFormat="1" ht="15" customHeight="1">
      <c r="Q227" s="144"/>
      <c r="R227" s="145"/>
      <c r="S227" s="19"/>
      <c r="T227" s="19"/>
      <c r="U227" s="19"/>
      <c r="V227" s="236" t="s">
        <v>322</v>
      </c>
      <c r="W227" s="237" t="s">
        <v>323</v>
      </c>
      <c r="Y227" s="168"/>
      <c r="AA227" s="189"/>
    </row>
    <row r="228" spans="17:27" s="18" customFormat="1" ht="15" customHeight="1">
      <c r="Q228" s="144"/>
      <c r="R228" s="145"/>
      <c r="S228" s="19"/>
      <c r="T228" s="19"/>
      <c r="U228" s="19"/>
      <c r="V228" s="236" t="s">
        <v>322</v>
      </c>
      <c r="W228" s="237" t="s">
        <v>324</v>
      </c>
      <c r="Y228" s="168"/>
      <c r="AA228" s="189"/>
    </row>
    <row r="229" spans="17:27" s="18" customFormat="1" ht="15" customHeight="1">
      <c r="Q229" s="144"/>
      <c r="R229" s="145"/>
      <c r="S229" s="19"/>
      <c r="T229" s="19"/>
      <c r="U229" s="19"/>
      <c r="V229" s="236" t="s">
        <v>322</v>
      </c>
      <c r="W229" s="237" t="s">
        <v>325</v>
      </c>
      <c r="Y229" s="168"/>
      <c r="AA229" s="189"/>
    </row>
    <row r="230" spans="17:27" s="18" customFormat="1" ht="15" customHeight="1">
      <c r="Q230" s="144"/>
      <c r="R230" s="145"/>
      <c r="S230" s="19"/>
      <c r="T230" s="19"/>
      <c r="U230" s="19"/>
      <c r="V230" s="236" t="s">
        <v>322</v>
      </c>
      <c r="W230" s="237" t="s">
        <v>326</v>
      </c>
      <c r="Y230" s="168"/>
      <c r="AA230" s="189"/>
    </row>
    <row r="231" spans="17:27" s="18" customFormat="1" ht="15" customHeight="1">
      <c r="Q231" s="144"/>
      <c r="R231" s="145"/>
      <c r="S231" s="19"/>
      <c r="T231" s="19"/>
      <c r="U231" s="19"/>
      <c r="V231" s="236" t="s">
        <v>322</v>
      </c>
      <c r="W231" s="284" t="s">
        <v>747</v>
      </c>
      <c r="Y231" s="168"/>
      <c r="AA231" s="189"/>
    </row>
    <row r="232" spans="17:27" s="18" customFormat="1" ht="15" customHeight="1">
      <c r="Q232" s="144"/>
      <c r="R232" s="145"/>
      <c r="S232" s="19"/>
      <c r="T232" s="19"/>
      <c r="U232" s="19"/>
      <c r="V232" s="236" t="s">
        <v>322</v>
      </c>
      <c r="W232" s="237" t="s">
        <v>585</v>
      </c>
      <c r="Y232" s="168"/>
      <c r="AA232" s="189"/>
    </row>
    <row r="233" spans="17:27" s="18" customFormat="1" ht="15" customHeight="1">
      <c r="Q233" s="144"/>
      <c r="R233" s="145"/>
      <c r="S233" s="19"/>
      <c r="T233" s="19"/>
      <c r="U233" s="19"/>
      <c r="V233" s="236" t="s">
        <v>322</v>
      </c>
      <c r="W233" s="237" t="s">
        <v>327</v>
      </c>
      <c r="Y233" s="168"/>
      <c r="AA233" s="189"/>
    </row>
    <row r="234" spans="17:27" s="18" customFormat="1" ht="15" customHeight="1">
      <c r="Q234" s="147"/>
      <c r="R234" s="146"/>
      <c r="S234" s="19"/>
      <c r="T234" s="19"/>
      <c r="U234" s="19"/>
      <c r="V234" s="236" t="s">
        <v>322</v>
      </c>
      <c r="W234" s="237" t="s">
        <v>328</v>
      </c>
      <c r="Y234" s="168"/>
      <c r="AA234" s="189"/>
    </row>
    <row r="235" spans="17:27" s="18" customFormat="1" ht="15" customHeight="1">
      <c r="Q235" s="144"/>
      <c r="R235" s="145"/>
      <c r="S235" s="19"/>
      <c r="T235" s="19"/>
      <c r="U235" s="19"/>
      <c r="V235" s="271" t="s">
        <v>322</v>
      </c>
      <c r="W235" s="265" t="s">
        <v>329</v>
      </c>
      <c r="Y235" s="168"/>
      <c r="AA235" s="189"/>
    </row>
    <row r="236" spans="17:27" s="18" customFormat="1" ht="15" customHeight="1">
      <c r="Q236" s="144"/>
      <c r="R236" s="145"/>
      <c r="S236" s="19"/>
      <c r="T236" s="19"/>
      <c r="U236" s="19"/>
      <c r="V236" s="236" t="s">
        <v>322</v>
      </c>
      <c r="W236" s="237" t="s">
        <v>330</v>
      </c>
      <c r="Y236" s="168"/>
      <c r="AA236" s="189"/>
    </row>
    <row r="237" spans="17:27" s="18" customFormat="1" ht="15" customHeight="1">
      <c r="Q237" s="148"/>
      <c r="R237" s="149"/>
      <c r="S237" s="19"/>
      <c r="T237" s="19"/>
      <c r="U237" s="19"/>
      <c r="V237" s="236" t="s">
        <v>322</v>
      </c>
      <c r="W237" s="237" t="s">
        <v>331</v>
      </c>
      <c r="Y237" s="168"/>
      <c r="AA237" s="189"/>
    </row>
    <row r="238" spans="17:27" s="18" customFormat="1" ht="15" customHeight="1">
      <c r="Q238" s="144"/>
      <c r="R238" s="145"/>
      <c r="S238" s="19"/>
      <c r="T238" s="19"/>
      <c r="U238" s="19"/>
      <c r="V238" s="273" t="s">
        <v>322</v>
      </c>
      <c r="W238" s="274" t="s">
        <v>332</v>
      </c>
      <c r="Y238" s="168"/>
      <c r="AA238" s="189"/>
    </row>
    <row r="239" spans="17:27" s="18" customFormat="1" ht="15" customHeight="1">
      <c r="Q239" s="144"/>
      <c r="R239" s="145"/>
      <c r="S239" s="19"/>
      <c r="T239" s="19"/>
      <c r="U239" s="19"/>
      <c r="V239" s="236"/>
      <c r="W239" s="237" t="s">
        <v>569</v>
      </c>
      <c r="Y239" s="168"/>
      <c r="AA239" s="189"/>
    </row>
    <row r="240" spans="17:27" s="18" customFormat="1" ht="15" customHeight="1">
      <c r="Q240" s="144"/>
      <c r="R240" s="145"/>
      <c r="S240" s="19"/>
      <c r="T240" s="19"/>
      <c r="U240" s="19"/>
      <c r="V240" s="236" t="s">
        <v>333</v>
      </c>
      <c r="W240" s="237" t="s">
        <v>334</v>
      </c>
      <c r="Y240" s="168"/>
      <c r="AA240" s="189"/>
    </row>
    <row r="241" spans="17:27" s="18" customFormat="1" ht="15" customHeight="1">
      <c r="Q241" s="144"/>
      <c r="R241" s="145"/>
      <c r="S241" s="19"/>
      <c r="T241" s="19"/>
      <c r="U241" s="19"/>
      <c r="V241" s="236" t="s">
        <v>333</v>
      </c>
      <c r="W241" s="237" t="s">
        <v>335</v>
      </c>
      <c r="Y241" s="168"/>
      <c r="AA241" s="189"/>
    </row>
    <row r="242" spans="17:27" s="18" customFormat="1" ht="15" customHeight="1">
      <c r="Q242" s="144"/>
      <c r="R242" s="145"/>
      <c r="S242" s="19"/>
      <c r="T242" s="19"/>
      <c r="U242" s="19"/>
      <c r="V242" s="236" t="s">
        <v>333</v>
      </c>
      <c r="W242" s="237" t="s">
        <v>336</v>
      </c>
      <c r="Y242" s="168"/>
      <c r="AA242" s="189"/>
    </row>
    <row r="243" spans="17:27" s="18" customFormat="1" ht="15" customHeight="1">
      <c r="Q243" s="144"/>
      <c r="R243" s="145"/>
      <c r="S243" s="19"/>
      <c r="T243" s="19"/>
      <c r="U243" s="19"/>
      <c r="V243" s="236" t="s">
        <v>333</v>
      </c>
      <c r="W243" s="237" t="s">
        <v>337</v>
      </c>
      <c r="Y243" s="168"/>
      <c r="AA243" s="189"/>
    </row>
    <row r="244" spans="17:27" s="18" customFormat="1" ht="15" customHeight="1">
      <c r="Q244" s="144"/>
      <c r="R244" s="145"/>
      <c r="S244" s="19"/>
      <c r="T244" s="19"/>
      <c r="U244" s="19"/>
      <c r="V244" s="236" t="s">
        <v>333</v>
      </c>
      <c r="W244" s="237" t="s">
        <v>338</v>
      </c>
      <c r="Y244" s="168"/>
      <c r="AA244" s="189"/>
    </row>
    <row r="245" spans="17:27" s="18" customFormat="1" ht="15" customHeight="1">
      <c r="Q245" s="144"/>
      <c r="R245" s="145"/>
      <c r="S245" s="19"/>
      <c r="T245" s="19"/>
      <c r="U245" s="19"/>
      <c r="V245" s="236" t="s">
        <v>333</v>
      </c>
      <c r="W245" s="237" t="s">
        <v>339</v>
      </c>
      <c r="Y245" s="168"/>
      <c r="AA245" s="189"/>
    </row>
    <row r="246" spans="17:27" s="18" customFormat="1" ht="15" customHeight="1">
      <c r="Q246" s="144"/>
      <c r="R246" s="145"/>
      <c r="S246" s="19"/>
      <c r="T246" s="19"/>
      <c r="U246" s="19"/>
      <c r="V246" s="236" t="s">
        <v>333</v>
      </c>
      <c r="W246" s="237" t="s">
        <v>340</v>
      </c>
      <c r="Y246" s="168"/>
      <c r="AA246" s="189"/>
    </row>
    <row r="247" spans="17:27" s="18" customFormat="1" ht="15" customHeight="1">
      <c r="Q247" s="144"/>
      <c r="R247" s="145"/>
      <c r="S247" s="19"/>
      <c r="T247" s="19"/>
      <c r="U247" s="19"/>
      <c r="V247" s="236" t="s">
        <v>333</v>
      </c>
      <c r="W247" s="237" t="s">
        <v>341</v>
      </c>
      <c r="Y247" s="168"/>
      <c r="AA247" s="189"/>
    </row>
    <row r="248" spans="17:27" s="18" customFormat="1" ht="15" customHeight="1">
      <c r="Q248" s="144"/>
      <c r="R248" s="145"/>
      <c r="S248" s="19"/>
      <c r="T248" s="19"/>
      <c r="U248" s="19"/>
      <c r="V248" s="236" t="s">
        <v>333</v>
      </c>
      <c r="W248" s="237" t="s">
        <v>342</v>
      </c>
      <c r="Y248" s="168"/>
      <c r="AA248" s="189"/>
    </row>
    <row r="249" spans="17:27" s="18" customFormat="1" ht="15" customHeight="1">
      <c r="Q249" s="144"/>
      <c r="R249" s="145"/>
      <c r="S249" s="19"/>
      <c r="T249" s="19"/>
      <c r="U249" s="19"/>
      <c r="V249" s="236" t="s">
        <v>333</v>
      </c>
      <c r="W249" s="237" t="s">
        <v>343</v>
      </c>
      <c r="Y249" s="168"/>
      <c r="AA249" s="189"/>
    </row>
    <row r="250" spans="17:27" s="18" customFormat="1" ht="15" customHeight="1">
      <c r="Q250" s="144"/>
      <c r="R250" s="145"/>
      <c r="S250" s="19"/>
      <c r="T250" s="19"/>
      <c r="U250" s="19"/>
      <c r="V250" s="236" t="s">
        <v>333</v>
      </c>
      <c r="W250" s="237" t="s">
        <v>344</v>
      </c>
      <c r="Y250" s="168"/>
      <c r="AA250" s="189"/>
    </row>
    <row r="251" spans="17:27" s="18" customFormat="1" ht="15" customHeight="1">
      <c r="Q251" s="144"/>
      <c r="R251" s="145"/>
      <c r="S251" s="19"/>
      <c r="T251" s="19"/>
      <c r="U251" s="19"/>
      <c r="V251" s="236" t="s">
        <v>333</v>
      </c>
      <c r="W251" s="237" t="s">
        <v>572</v>
      </c>
      <c r="Y251" s="168"/>
      <c r="AA251" s="189"/>
    </row>
    <row r="252" spans="17:27" s="18" customFormat="1" ht="15" customHeight="1">
      <c r="Q252" s="144"/>
      <c r="R252" s="145"/>
      <c r="S252" s="19"/>
      <c r="T252" s="19"/>
      <c r="U252" s="19"/>
      <c r="V252" s="236" t="s">
        <v>333</v>
      </c>
      <c r="W252" s="237" t="s">
        <v>345</v>
      </c>
      <c r="Y252" s="168"/>
      <c r="AA252" s="189"/>
    </row>
    <row r="253" spans="17:27" s="18" customFormat="1" ht="15" customHeight="1">
      <c r="Q253" s="144"/>
      <c r="R253" s="145"/>
      <c r="S253" s="19"/>
      <c r="T253" s="19"/>
      <c r="U253" s="19"/>
      <c r="V253" s="236"/>
      <c r="W253" s="237" t="s">
        <v>569</v>
      </c>
      <c r="Y253" s="168"/>
      <c r="AA253" s="189"/>
    </row>
    <row r="254" spans="17:27" s="18" customFormat="1" ht="15" customHeight="1">
      <c r="Q254" s="144"/>
      <c r="R254" s="145"/>
      <c r="S254" s="19"/>
      <c r="T254" s="19"/>
      <c r="U254" s="19"/>
      <c r="V254" s="236" t="s">
        <v>346</v>
      </c>
      <c r="W254" s="237" t="s">
        <v>347</v>
      </c>
      <c r="Y254" s="168"/>
      <c r="AA254" s="189"/>
    </row>
    <row r="255" spans="17:27" s="18" customFormat="1" ht="15" customHeight="1">
      <c r="Q255" s="144"/>
      <c r="R255" s="145"/>
      <c r="S255" s="19"/>
      <c r="T255" s="19"/>
      <c r="U255" s="19"/>
      <c r="V255" s="236" t="s">
        <v>346</v>
      </c>
      <c r="W255" s="237" t="s">
        <v>348</v>
      </c>
      <c r="Y255" s="168"/>
      <c r="AA255" s="189"/>
    </row>
    <row r="256" spans="17:27" s="18" customFormat="1" ht="15" customHeight="1">
      <c r="Q256" s="144"/>
      <c r="R256" s="145"/>
      <c r="S256" s="19"/>
      <c r="T256" s="19"/>
      <c r="U256" s="19"/>
      <c r="V256" s="236" t="s">
        <v>346</v>
      </c>
      <c r="W256" s="237" t="s">
        <v>349</v>
      </c>
      <c r="Y256" s="168"/>
      <c r="AA256" s="189"/>
    </row>
    <row r="257" spans="17:27" s="18" customFormat="1" ht="15" customHeight="1">
      <c r="Q257" s="144"/>
      <c r="R257" s="145"/>
      <c r="S257" s="19"/>
      <c r="T257" s="19"/>
      <c r="U257" s="19"/>
      <c r="V257" s="236" t="s">
        <v>346</v>
      </c>
      <c r="W257" s="237" t="s">
        <v>350</v>
      </c>
      <c r="Y257" s="168"/>
      <c r="AA257" s="189"/>
    </row>
    <row r="258" spans="17:27" s="18" customFormat="1" ht="15" customHeight="1">
      <c r="Q258" s="144"/>
      <c r="R258" s="145"/>
      <c r="S258" s="19"/>
      <c r="T258" s="19"/>
      <c r="U258" s="19"/>
      <c r="V258" s="236" t="s">
        <v>346</v>
      </c>
      <c r="W258" s="237" t="s">
        <v>351</v>
      </c>
      <c r="Y258" s="168"/>
      <c r="AA258" s="189"/>
    </row>
    <row r="259" spans="17:27" s="18" customFormat="1" ht="15" customHeight="1">
      <c r="Q259" s="144"/>
      <c r="R259" s="145"/>
      <c r="S259" s="19"/>
      <c r="T259" s="19"/>
      <c r="U259" s="19"/>
      <c r="V259" s="236" t="s">
        <v>346</v>
      </c>
      <c r="W259" s="237" t="s">
        <v>352</v>
      </c>
      <c r="Y259" s="168"/>
      <c r="AA259" s="189"/>
    </row>
    <row r="260" spans="17:27" s="18" customFormat="1" ht="15" customHeight="1">
      <c r="Q260" s="144"/>
      <c r="R260" s="145"/>
      <c r="S260" s="19"/>
      <c r="T260" s="19"/>
      <c r="U260" s="19"/>
      <c r="V260" s="236" t="s">
        <v>346</v>
      </c>
      <c r="W260" s="237" t="s">
        <v>353</v>
      </c>
      <c r="Y260" s="168"/>
      <c r="AA260" s="189"/>
    </row>
    <row r="261" spans="17:27" s="18" customFormat="1" ht="15" customHeight="1">
      <c r="Q261" s="144"/>
      <c r="R261" s="145"/>
      <c r="S261" s="19"/>
      <c r="T261" s="19"/>
      <c r="U261" s="19"/>
      <c r="V261" s="236" t="s">
        <v>346</v>
      </c>
      <c r="W261" s="237" t="s">
        <v>354</v>
      </c>
      <c r="Y261" s="168"/>
      <c r="AA261" s="189"/>
    </row>
    <row r="262" spans="17:27" s="18" customFormat="1" ht="15" customHeight="1">
      <c r="Q262" s="144"/>
      <c r="R262" s="145"/>
      <c r="S262" s="19"/>
      <c r="T262" s="19"/>
      <c r="U262" s="19"/>
      <c r="V262" s="236" t="s">
        <v>346</v>
      </c>
      <c r="W262" s="237" t="s">
        <v>355</v>
      </c>
      <c r="Y262" s="168"/>
      <c r="AA262" s="189"/>
    </row>
    <row r="263" spans="17:27" s="18" customFormat="1" ht="15" customHeight="1">
      <c r="Q263" s="147"/>
      <c r="R263" s="146"/>
      <c r="S263" s="19"/>
      <c r="T263" s="19"/>
      <c r="U263" s="19"/>
      <c r="V263" s="236" t="s">
        <v>346</v>
      </c>
      <c r="W263" s="237" t="s">
        <v>356</v>
      </c>
      <c r="Y263" s="168"/>
      <c r="AA263" s="189"/>
    </row>
    <row r="264" spans="17:27" s="18" customFormat="1" ht="15" customHeight="1">
      <c r="Q264" s="144"/>
      <c r="R264" s="145"/>
      <c r="S264" s="19"/>
      <c r="T264" s="19"/>
      <c r="U264" s="19"/>
      <c r="V264" s="271" t="s">
        <v>346</v>
      </c>
      <c r="W264" s="265" t="s">
        <v>357</v>
      </c>
      <c r="Y264" s="168"/>
      <c r="AA264" s="189"/>
    </row>
    <row r="265" spans="17:27" s="18" customFormat="1" ht="15" customHeight="1">
      <c r="Q265" s="144"/>
      <c r="R265" s="145"/>
      <c r="S265" s="19"/>
      <c r="T265" s="19"/>
      <c r="U265" s="19"/>
      <c r="V265" s="236" t="s">
        <v>346</v>
      </c>
      <c r="W265" s="237" t="s">
        <v>358</v>
      </c>
      <c r="Y265" s="168"/>
      <c r="AA265" s="189"/>
    </row>
    <row r="266" spans="17:27" s="18" customFormat="1" ht="15" customHeight="1">
      <c r="Q266" s="144"/>
      <c r="R266" s="145"/>
      <c r="S266" s="19"/>
      <c r="T266" s="19"/>
      <c r="U266" s="19"/>
      <c r="V266" s="236" t="s">
        <v>346</v>
      </c>
      <c r="W266" s="237" t="s">
        <v>359</v>
      </c>
      <c r="Y266" s="168"/>
      <c r="AA266" s="189"/>
    </row>
    <row r="267" spans="17:27" s="18" customFormat="1" ht="15" customHeight="1">
      <c r="Q267" s="144"/>
      <c r="R267" s="145"/>
      <c r="S267" s="19"/>
      <c r="T267" s="19"/>
      <c r="U267" s="19"/>
      <c r="V267" s="236" t="s">
        <v>346</v>
      </c>
      <c r="W267" s="237" t="s">
        <v>360</v>
      </c>
      <c r="Y267" s="168"/>
      <c r="AA267" s="189"/>
    </row>
    <row r="268" spans="17:27" s="18" customFormat="1" ht="15" customHeight="1">
      <c r="Q268" s="144"/>
      <c r="R268" s="145"/>
      <c r="S268" s="19"/>
      <c r="T268" s="19"/>
      <c r="U268" s="19"/>
      <c r="V268" s="236" t="s">
        <v>346</v>
      </c>
      <c r="W268" s="237" t="s">
        <v>361</v>
      </c>
      <c r="Y268" s="168"/>
      <c r="AA268" s="189"/>
    </row>
    <row r="269" spans="17:27" s="18" customFormat="1" ht="15" customHeight="1">
      <c r="Q269" s="144"/>
      <c r="R269" s="145"/>
      <c r="S269" s="19"/>
      <c r="T269" s="19"/>
      <c r="U269" s="19"/>
      <c r="V269" s="236" t="s">
        <v>346</v>
      </c>
      <c r="W269" s="237" t="s">
        <v>362</v>
      </c>
      <c r="Y269" s="168"/>
      <c r="AA269" s="189"/>
    </row>
    <row r="270" spans="17:27" s="18" customFormat="1" ht="15" customHeight="1">
      <c r="Q270" s="144"/>
      <c r="R270" s="145"/>
      <c r="S270" s="19"/>
      <c r="T270" s="19"/>
      <c r="U270" s="19"/>
      <c r="V270" s="236" t="s">
        <v>346</v>
      </c>
      <c r="W270" s="237" t="s">
        <v>363</v>
      </c>
      <c r="Y270" s="168"/>
      <c r="AA270" s="189"/>
    </row>
    <row r="271" spans="17:27" s="18" customFormat="1" ht="15" customHeight="1">
      <c r="Q271" s="144"/>
      <c r="R271" s="145"/>
      <c r="S271" s="19"/>
      <c r="T271" s="19"/>
      <c r="U271" s="19"/>
      <c r="V271" s="236" t="s">
        <v>346</v>
      </c>
      <c r="W271" s="237" t="s">
        <v>364</v>
      </c>
      <c r="Y271" s="168"/>
      <c r="AA271" s="189"/>
    </row>
    <row r="272" spans="17:27" s="18" customFormat="1" ht="15" customHeight="1">
      <c r="Q272" s="144"/>
      <c r="R272" s="145"/>
      <c r="S272" s="19"/>
      <c r="T272" s="19"/>
      <c r="U272" s="19"/>
      <c r="V272" s="236" t="s">
        <v>346</v>
      </c>
      <c r="W272" s="237" t="s">
        <v>365</v>
      </c>
      <c r="Y272" s="168"/>
      <c r="AA272" s="189"/>
    </row>
    <row r="273" spans="17:27" s="18" customFormat="1" ht="15" customHeight="1">
      <c r="Q273" s="144"/>
      <c r="R273" s="145"/>
      <c r="S273" s="19"/>
      <c r="T273" s="19"/>
      <c r="U273" s="19"/>
      <c r="V273" s="236"/>
      <c r="W273" s="237" t="s">
        <v>569</v>
      </c>
      <c r="Y273" s="168"/>
      <c r="AA273" s="189"/>
    </row>
    <row r="274" spans="17:27" s="18" customFormat="1" ht="15" customHeight="1">
      <c r="Q274" s="144"/>
      <c r="R274" s="204"/>
      <c r="S274" s="19"/>
      <c r="T274" s="19"/>
      <c r="U274" s="19"/>
      <c r="V274" s="236" t="s">
        <v>366</v>
      </c>
      <c r="W274" s="237" t="s">
        <v>367</v>
      </c>
      <c r="Y274" s="168"/>
      <c r="AA274" s="189"/>
    </row>
    <row r="275" spans="17:27" s="18" customFormat="1" ht="15" customHeight="1">
      <c r="Q275" s="144"/>
      <c r="R275" s="145"/>
      <c r="S275" s="19"/>
      <c r="T275" s="19"/>
      <c r="U275" s="19"/>
      <c r="V275" s="236" t="s">
        <v>366</v>
      </c>
      <c r="W275" s="232" t="s">
        <v>735</v>
      </c>
      <c r="Y275" s="168"/>
      <c r="AA275" s="189"/>
    </row>
    <row r="276" spans="17:27" s="18" customFormat="1" ht="15" customHeight="1">
      <c r="Q276" s="144"/>
      <c r="R276" s="145"/>
      <c r="S276" s="19"/>
      <c r="T276" s="19"/>
      <c r="U276" s="19"/>
      <c r="V276" s="236" t="s">
        <v>366</v>
      </c>
      <c r="W276" s="237" t="s">
        <v>368</v>
      </c>
      <c r="Y276" s="168"/>
      <c r="AA276" s="189"/>
    </row>
    <row r="277" spans="17:27" s="18" customFormat="1" ht="15" customHeight="1">
      <c r="Q277" s="144"/>
      <c r="R277" s="145"/>
      <c r="S277" s="19"/>
      <c r="T277" s="19"/>
      <c r="U277" s="19"/>
      <c r="V277" s="236" t="s">
        <v>366</v>
      </c>
      <c r="W277" s="237" t="s">
        <v>369</v>
      </c>
      <c r="Y277" s="168"/>
      <c r="AA277" s="189"/>
    </row>
    <row r="278" spans="17:27" s="18" customFormat="1" ht="15" customHeight="1">
      <c r="Q278" s="144"/>
      <c r="R278" s="145"/>
      <c r="S278" s="19"/>
      <c r="T278" s="19"/>
      <c r="U278" s="19"/>
      <c r="V278" s="236"/>
      <c r="W278" s="237" t="s">
        <v>569</v>
      </c>
      <c r="Y278" s="168"/>
      <c r="AA278" s="189"/>
    </row>
    <row r="279" spans="17:27" s="18" customFormat="1" ht="15" customHeight="1">
      <c r="Q279" s="144"/>
      <c r="R279" s="145"/>
      <c r="S279" s="19"/>
      <c r="T279" s="19"/>
      <c r="U279" s="19"/>
      <c r="V279" s="236" t="s">
        <v>370</v>
      </c>
      <c r="W279" s="237" t="s">
        <v>371</v>
      </c>
      <c r="Y279" s="168"/>
      <c r="AA279" s="189"/>
    </row>
    <row r="280" spans="17:27" s="18" customFormat="1" ht="15" customHeight="1">
      <c r="Q280" s="144"/>
      <c r="R280" s="145"/>
      <c r="S280" s="19"/>
      <c r="T280" s="19"/>
      <c r="U280" s="19"/>
      <c r="V280" s="236" t="s">
        <v>370</v>
      </c>
      <c r="W280" s="237" t="s">
        <v>372</v>
      </c>
      <c r="Y280" s="168"/>
      <c r="AA280" s="189"/>
    </row>
    <row r="281" spans="17:27" s="18" customFormat="1" ht="15" customHeight="1">
      <c r="Q281" s="144"/>
      <c r="R281" s="145"/>
      <c r="S281" s="19"/>
      <c r="T281" s="19"/>
      <c r="U281" s="19"/>
      <c r="V281" s="236" t="s">
        <v>370</v>
      </c>
      <c r="W281" s="237" t="s">
        <v>373</v>
      </c>
      <c r="Y281" s="168"/>
      <c r="AA281" s="189"/>
    </row>
    <row r="282" spans="17:27" s="18" customFormat="1" ht="15" customHeight="1">
      <c r="Q282" s="144"/>
      <c r="R282" s="145"/>
      <c r="S282" s="19"/>
      <c r="T282" s="19"/>
      <c r="U282" s="19"/>
      <c r="V282" s="236" t="s">
        <v>370</v>
      </c>
      <c r="W282" s="237" t="s">
        <v>762</v>
      </c>
      <c r="Y282" s="168"/>
      <c r="AA282" s="189"/>
    </row>
    <row r="283" spans="17:27" s="18" customFormat="1" ht="15" customHeight="1">
      <c r="Q283" s="144"/>
      <c r="R283" s="145"/>
      <c r="S283" s="19"/>
      <c r="T283" s="19"/>
      <c r="U283" s="19"/>
      <c r="V283" s="236" t="s">
        <v>370</v>
      </c>
      <c r="W283" s="237" t="s">
        <v>374</v>
      </c>
      <c r="Y283" s="168"/>
      <c r="AA283" s="189"/>
    </row>
    <row r="284" spans="17:27" s="18" customFormat="1" ht="15" customHeight="1">
      <c r="Q284" s="144"/>
      <c r="R284" s="145"/>
      <c r="S284" s="19"/>
      <c r="T284" s="19"/>
      <c r="U284" s="19"/>
      <c r="V284" s="236" t="s">
        <v>370</v>
      </c>
      <c r="W284" s="237" t="s">
        <v>375</v>
      </c>
      <c r="Y284" s="168"/>
      <c r="AA284" s="189"/>
    </row>
    <row r="285" spans="17:27" s="18" customFormat="1" ht="15" customHeight="1">
      <c r="Q285" s="144"/>
      <c r="R285" s="145"/>
      <c r="S285" s="19"/>
      <c r="T285" s="19"/>
      <c r="U285" s="19"/>
      <c r="V285" s="236" t="s">
        <v>370</v>
      </c>
      <c r="W285" s="237" t="s">
        <v>376</v>
      </c>
      <c r="Y285" s="168"/>
      <c r="AA285" s="189"/>
    </row>
    <row r="286" spans="17:27" s="18" customFormat="1" ht="15" customHeight="1">
      <c r="Q286" s="144"/>
      <c r="R286" s="145"/>
      <c r="S286" s="19"/>
      <c r="T286" s="19"/>
      <c r="U286" s="19"/>
      <c r="V286" s="236"/>
      <c r="W286" s="237" t="s">
        <v>569</v>
      </c>
      <c r="Y286" s="168"/>
      <c r="AA286" s="189"/>
    </row>
    <row r="287" spans="17:27" s="18" customFormat="1" ht="15" customHeight="1">
      <c r="Q287" s="144"/>
      <c r="R287" s="145"/>
      <c r="S287" s="19"/>
      <c r="T287" s="19"/>
      <c r="U287" s="19"/>
      <c r="V287" s="236" t="s">
        <v>377</v>
      </c>
      <c r="W287" s="237" t="s">
        <v>586</v>
      </c>
      <c r="Y287" s="168"/>
      <c r="AA287" s="189"/>
    </row>
    <row r="288" spans="17:27" s="18" customFormat="1" ht="15" customHeight="1">
      <c r="Q288" s="144"/>
      <c r="R288" s="145"/>
      <c r="S288" s="19"/>
      <c r="T288" s="19"/>
      <c r="U288" s="19"/>
      <c r="V288" s="236" t="s">
        <v>377</v>
      </c>
      <c r="W288" s="237" t="s">
        <v>378</v>
      </c>
      <c r="Y288" s="168"/>
      <c r="AA288" s="189"/>
    </row>
    <row r="289" spans="17:27" s="18" customFormat="1" ht="15" customHeight="1">
      <c r="Q289" s="203"/>
      <c r="R289" s="204"/>
      <c r="S289" s="19"/>
      <c r="T289" s="19"/>
      <c r="U289" s="19"/>
      <c r="V289" s="236" t="s">
        <v>377</v>
      </c>
      <c r="W289" s="237" t="s">
        <v>573</v>
      </c>
      <c r="Y289" s="168"/>
      <c r="AA289" s="189"/>
    </row>
    <row r="290" spans="17:27" s="18" customFormat="1" ht="15" customHeight="1">
      <c r="Q290" s="144"/>
      <c r="R290" s="145"/>
      <c r="S290" s="19"/>
      <c r="T290" s="19"/>
      <c r="U290" s="19"/>
      <c r="V290" s="236" t="s">
        <v>377</v>
      </c>
      <c r="W290" s="237" t="s">
        <v>379</v>
      </c>
      <c r="Y290" s="168"/>
      <c r="AA290" s="189"/>
    </row>
    <row r="291" spans="17:27" s="18" customFormat="1" ht="15" customHeight="1">
      <c r="Q291" s="144"/>
      <c r="R291" s="145"/>
      <c r="S291" s="19"/>
      <c r="T291" s="19"/>
      <c r="U291" s="19"/>
      <c r="V291" s="263" t="s">
        <v>377</v>
      </c>
      <c r="W291" s="232" t="s">
        <v>736</v>
      </c>
      <c r="Y291" s="168"/>
      <c r="AA291" s="189"/>
    </row>
    <row r="292" spans="17:27" s="18" customFormat="1" ht="15" customHeight="1">
      <c r="Q292" s="144"/>
      <c r="R292" s="145"/>
      <c r="S292" s="19"/>
      <c r="T292" s="19"/>
      <c r="U292" s="19"/>
      <c r="V292" s="236"/>
      <c r="W292" s="237" t="s">
        <v>569</v>
      </c>
      <c r="Y292" s="168"/>
      <c r="AA292" s="189"/>
    </row>
    <row r="293" spans="17:27" s="18" customFormat="1" ht="15" customHeight="1">
      <c r="Q293" s="144"/>
      <c r="R293" s="145"/>
      <c r="S293" s="19"/>
      <c r="T293" s="19"/>
      <c r="U293" s="19"/>
      <c r="V293" s="236" t="s">
        <v>380</v>
      </c>
      <c r="W293" s="237" t="s">
        <v>381</v>
      </c>
      <c r="Y293" s="168"/>
      <c r="AA293" s="189"/>
    </row>
    <row r="294" spans="17:27" s="18" customFormat="1" ht="15" customHeight="1">
      <c r="Q294" s="144"/>
      <c r="R294" s="145"/>
      <c r="S294" s="19"/>
      <c r="T294" s="19"/>
      <c r="U294" s="19"/>
      <c r="V294" s="236" t="s">
        <v>380</v>
      </c>
      <c r="W294" s="237" t="s">
        <v>382</v>
      </c>
      <c r="Y294" s="168"/>
      <c r="AA294" s="189"/>
    </row>
    <row r="295" spans="17:27" s="18" customFormat="1" ht="15" customHeight="1">
      <c r="Q295" s="144"/>
      <c r="R295" s="145"/>
      <c r="S295" s="19"/>
      <c r="T295" s="19"/>
      <c r="U295" s="19"/>
      <c r="V295" s="236" t="s">
        <v>380</v>
      </c>
      <c r="W295" s="237" t="s">
        <v>383</v>
      </c>
      <c r="Y295" s="168"/>
      <c r="AA295" s="189"/>
    </row>
    <row r="296" spans="17:27" s="18" customFormat="1" ht="15" customHeight="1">
      <c r="Q296" s="144"/>
      <c r="R296" s="145"/>
      <c r="S296" s="19"/>
      <c r="T296" s="19"/>
      <c r="U296" s="19"/>
      <c r="V296" s="236" t="s">
        <v>380</v>
      </c>
      <c r="W296" s="237" t="s">
        <v>384</v>
      </c>
      <c r="Y296" s="168"/>
      <c r="AA296" s="189"/>
    </row>
    <row r="297" spans="17:27" s="18" customFormat="1" ht="15" customHeight="1">
      <c r="Q297" s="144"/>
      <c r="R297" s="145"/>
      <c r="S297" s="19"/>
      <c r="T297" s="19"/>
      <c r="U297" s="19"/>
      <c r="V297" s="236"/>
      <c r="W297" s="237" t="s">
        <v>569</v>
      </c>
      <c r="Y297" s="168"/>
      <c r="AA297" s="189"/>
    </row>
    <row r="298" spans="17:27" s="18" customFormat="1" ht="15" customHeight="1">
      <c r="Q298" s="144"/>
      <c r="R298" s="204"/>
      <c r="S298" s="19"/>
      <c r="T298" s="19"/>
      <c r="U298" s="19"/>
      <c r="V298" s="236" t="s">
        <v>385</v>
      </c>
      <c r="W298" s="237" t="s">
        <v>386</v>
      </c>
      <c r="Y298" s="168"/>
      <c r="AA298" s="189"/>
    </row>
    <row r="299" spans="17:27" s="18" customFormat="1" ht="15" customHeight="1">
      <c r="Q299" s="144"/>
      <c r="R299" s="145"/>
      <c r="S299" s="19"/>
      <c r="T299" s="19"/>
      <c r="U299" s="19"/>
      <c r="V299" s="236"/>
      <c r="W299" s="237" t="s">
        <v>569</v>
      </c>
      <c r="Y299" s="168"/>
      <c r="AA299" s="189"/>
    </row>
    <row r="300" spans="17:27" s="18" customFormat="1" ht="15" customHeight="1">
      <c r="Q300" s="144"/>
      <c r="R300" s="145"/>
      <c r="S300" s="19"/>
      <c r="T300" s="19"/>
      <c r="U300" s="19"/>
      <c r="V300" s="236" t="s">
        <v>387</v>
      </c>
      <c r="W300" s="232" t="s">
        <v>737</v>
      </c>
      <c r="Y300" s="168"/>
      <c r="AA300" s="189"/>
    </row>
    <row r="301" spans="17:27" s="18" customFormat="1" ht="15" customHeight="1">
      <c r="Q301" s="144"/>
      <c r="R301" s="145"/>
      <c r="S301" s="19"/>
      <c r="T301" s="19"/>
      <c r="U301" s="19"/>
      <c r="V301" s="236" t="s">
        <v>387</v>
      </c>
      <c r="W301" s="237" t="s">
        <v>388</v>
      </c>
      <c r="Y301" s="168"/>
      <c r="AA301" s="189"/>
    </row>
    <row r="302" spans="17:27" s="18" customFormat="1" ht="15" customHeight="1">
      <c r="Q302" s="144"/>
      <c r="R302" s="145"/>
      <c r="S302" s="19"/>
      <c r="T302" s="19"/>
      <c r="U302" s="19"/>
      <c r="V302" s="236" t="s">
        <v>387</v>
      </c>
      <c r="W302" s="237" t="s">
        <v>389</v>
      </c>
      <c r="Y302" s="168"/>
      <c r="AA302" s="189"/>
    </row>
    <row r="303" spans="17:27" s="18" customFormat="1" ht="15" customHeight="1">
      <c r="Q303" s="144"/>
      <c r="R303" s="145"/>
      <c r="S303" s="19"/>
      <c r="T303" s="19"/>
      <c r="U303" s="19"/>
      <c r="V303" s="236"/>
      <c r="W303" s="237" t="s">
        <v>569</v>
      </c>
      <c r="Y303" s="168"/>
      <c r="AA303" s="189"/>
    </row>
    <row r="304" spans="17:27" s="18" customFormat="1" ht="15" customHeight="1">
      <c r="Q304" s="144"/>
      <c r="R304" s="145"/>
      <c r="S304" s="19"/>
      <c r="T304" s="19"/>
      <c r="U304" s="19"/>
      <c r="V304" s="236" t="s">
        <v>390</v>
      </c>
      <c r="W304" s="237" t="s">
        <v>391</v>
      </c>
      <c r="Y304" s="168"/>
      <c r="AA304" s="189"/>
    </row>
    <row r="305" spans="17:27" s="18" customFormat="1" ht="15" customHeight="1">
      <c r="Q305" s="144"/>
      <c r="R305" s="145"/>
      <c r="S305" s="19"/>
      <c r="T305" s="19"/>
      <c r="U305" s="19"/>
      <c r="V305" s="236" t="s">
        <v>390</v>
      </c>
      <c r="W305" s="237" t="s">
        <v>392</v>
      </c>
      <c r="Y305" s="168"/>
      <c r="AA305" s="189"/>
    </row>
    <row r="306" spans="17:27" s="18" customFormat="1" ht="15" customHeight="1">
      <c r="Q306" s="144"/>
      <c r="R306" s="204"/>
      <c r="S306" s="19"/>
      <c r="T306" s="19"/>
      <c r="U306" s="19"/>
      <c r="V306" s="236" t="s">
        <v>390</v>
      </c>
      <c r="W306" s="237" t="s">
        <v>584</v>
      </c>
      <c r="Y306" s="168"/>
      <c r="AA306" s="189"/>
    </row>
    <row r="307" spans="17:27" s="18" customFormat="1" ht="15" customHeight="1">
      <c r="Q307" s="144"/>
      <c r="R307" s="145"/>
      <c r="S307" s="19"/>
      <c r="T307" s="19"/>
      <c r="U307" s="19"/>
      <c r="V307" s="236" t="s">
        <v>390</v>
      </c>
      <c r="W307" s="237" t="s">
        <v>394</v>
      </c>
      <c r="Y307" s="168"/>
      <c r="AA307" s="189"/>
    </row>
    <row r="308" spans="17:27" s="18" customFormat="1" ht="15" customHeight="1">
      <c r="Q308" s="144"/>
      <c r="R308" s="145"/>
      <c r="S308" s="19"/>
      <c r="T308" s="19"/>
      <c r="U308" s="19"/>
      <c r="V308" s="236" t="s">
        <v>390</v>
      </c>
      <c r="W308" s="232" t="s">
        <v>738</v>
      </c>
      <c r="Y308" s="168"/>
      <c r="AA308" s="189"/>
    </row>
    <row r="309" spans="17:27" s="18" customFormat="1" ht="15" customHeight="1">
      <c r="Q309" s="144"/>
      <c r="R309" s="145"/>
      <c r="S309" s="19"/>
      <c r="T309" s="19"/>
      <c r="U309" s="19"/>
      <c r="V309" s="236" t="s">
        <v>390</v>
      </c>
      <c r="W309" s="237" t="s">
        <v>577</v>
      </c>
      <c r="Y309" s="168"/>
      <c r="AA309" s="189"/>
    </row>
    <row r="310" spans="17:27" s="18" customFormat="1" ht="15" customHeight="1">
      <c r="Q310" s="144"/>
      <c r="R310" s="145"/>
      <c r="S310" s="19"/>
      <c r="T310" s="19"/>
      <c r="U310" s="19"/>
      <c r="V310" s="236" t="s">
        <v>390</v>
      </c>
      <c r="W310" s="237" t="s">
        <v>395</v>
      </c>
      <c r="Y310" s="168"/>
      <c r="AA310" s="189"/>
    </row>
    <row r="311" spans="17:27" s="18" customFormat="1" ht="15" customHeight="1">
      <c r="Q311" s="144"/>
      <c r="R311" s="145"/>
      <c r="S311" s="19"/>
      <c r="T311" s="19"/>
      <c r="U311" s="19"/>
      <c r="V311" s="236"/>
      <c r="W311" s="237" t="s">
        <v>569</v>
      </c>
      <c r="Y311" s="168"/>
      <c r="AA311" s="189"/>
    </row>
    <row r="312" spans="17:27" s="18" customFormat="1" ht="15" customHeight="1">
      <c r="Q312" s="144"/>
      <c r="R312" s="145"/>
      <c r="S312" s="19"/>
      <c r="T312" s="19"/>
      <c r="U312" s="19"/>
      <c r="V312" s="236" t="s">
        <v>396</v>
      </c>
      <c r="W312" s="237" t="s">
        <v>397</v>
      </c>
      <c r="Y312" s="168"/>
      <c r="AA312" s="189"/>
    </row>
    <row r="313" spans="17:27" s="18" customFormat="1" ht="15" customHeight="1">
      <c r="Q313" s="144"/>
      <c r="R313" s="145"/>
      <c r="S313" s="19"/>
      <c r="T313" s="19"/>
      <c r="U313" s="19"/>
      <c r="V313" s="236" t="s">
        <v>396</v>
      </c>
      <c r="W313" s="237" t="s">
        <v>398</v>
      </c>
      <c r="Y313" s="168"/>
      <c r="AA313" s="189"/>
    </row>
    <row r="314" spans="17:27" s="18" customFormat="1" ht="15" customHeight="1">
      <c r="Q314" s="144"/>
      <c r="R314" s="145"/>
      <c r="S314" s="19"/>
      <c r="T314" s="19"/>
      <c r="U314" s="19"/>
      <c r="V314" s="236" t="s">
        <v>396</v>
      </c>
      <c r="W314" s="237" t="s">
        <v>399</v>
      </c>
      <c r="Y314" s="168"/>
      <c r="AA314" s="189"/>
    </row>
    <row r="315" spans="17:27" s="18" customFormat="1" ht="15" customHeight="1">
      <c r="Q315" s="144"/>
      <c r="R315" s="145"/>
      <c r="S315" s="19"/>
      <c r="T315" s="19"/>
      <c r="U315" s="19"/>
      <c r="V315" s="236" t="s">
        <v>396</v>
      </c>
      <c r="W315" s="237" t="s">
        <v>400</v>
      </c>
      <c r="Y315" s="168"/>
      <c r="AA315" s="189"/>
    </row>
    <row r="316" spans="17:27" s="18" customFormat="1" ht="15" customHeight="1">
      <c r="Q316" s="144"/>
      <c r="R316" s="145"/>
      <c r="S316" s="19"/>
      <c r="T316" s="19"/>
      <c r="U316" s="19"/>
      <c r="V316" s="236" t="s">
        <v>396</v>
      </c>
      <c r="W316" s="237" t="s">
        <v>401</v>
      </c>
      <c r="Y316" s="168"/>
      <c r="AA316" s="189"/>
    </row>
    <row r="317" spans="17:27" s="18" customFormat="1" ht="15" customHeight="1">
      <c r="Q317" s="144"/>
      <c r="R317" s="145"/>
      <c r="S317" s="19"/>
      <c r="T317" s="19"/>
      <c r="U317" s="19"/>
      <c r="V317" s="236" t="s">
        <v>396</v>
      </c>
      <c r="W317" s="237" t="s">
        <v>402</v>
      </c>
      <c r="Y317" s="168"/>
      <c r="AA317" s="189"/>
    </row>
    <row r="318" spans="17:27" s="18" customFormat="1" ht="15" customHeight="1">
      <c r="Q318" s="144"/>
      <c r="R318" s="145"/>
      <c r="S318" s="19"/>
      <c r="T318" s="19"/>
      <c r="U318" s="19"/>
      <c r="V318" s="236" t="s">
        <v>396</v>
      </c>
      <c r="W318" s="237" t="s">
        <v>403</v>
      </c>
      <c r="Y318" s="168"/>
      <c r="AA318" s="189"/>
    </row>
    <row r="319" spans="17:27" s="18" customFormat="1" ht="15" customHeight="1">
      <c r="Q319" s="144"/>
      <c r="R319" s="204"/>
      <c r="S319" s="19"/>
      <c r="T319" s="19"/>
      <c r="U319" s="19"/>
      <c r="V319" s="236" t="s">
        <v>396</v>
      </c>
      <c r="W319" s="237" t="s">
        <v>404</v>
      </c>
      <c r="Y319" s="168"/>
      <c r="AA319" s="189"/>
    </row>
    <row r="320" spans="17:27" s="18" customFormat="1" ht="15" customHeight="1">
      <c r="Q320" s="144"/>
      <c r="R320" s="145"/>
      <c r="S320" s="19"/>
      <c r="T320" s="19"/>
      <c r="U320" s="19"/>
      <c r="V320" s="236" t="s">
        <v>396</v>
      </c>
      <c r="W320" s="237" t="s">
        <v>405</v>
      </c>
      <c r="Y320" s="168"/>
      <c r="AA320" s="189"/>
    </row>
    <row r="321" spans="17:27" s="18" customFormat="1" ht="15" customHeight="1">
      <c r="Q321" s="144"/>
      <c r="R321" s="145"/>
      <c r="S321" s="19"/>
      <c r="T321" s="19"/>
      <c r="U321" s="19"/>
      <c r="V321" s="236" t="s">
        <v>396</v>
      </c>
      <c r="W321" s="232" t="s">
        <v>739</v>
      </c>
      <c r="Y321" s="168"/>
      <c r="AA321" s="189"/>
    </row>
    <row r="322" spans="17:27" s="18" customFormat="1" ht="15" customHeight="1">
      <c r="Q322" s="144"/>
      <c r="R322" s="145"/>
      <c r="S322" s="19"/>
      <c r="T322" s="19"/>
      <c r="U322" s="19"/>
      <c r="V322" s="236" t="s">
        <v>396</v>
      </c>
      <c r="W322" s="237" t="s">
        <v>406</v>
      </c>
      <c r="Y322" s="168"/>
      <c r="AA322" s="189"/>
    </row>
    <row r="323" spans="17:27" s="18" customFormat="1" ht="15" customHeight="1">
      <c r="Q323" s="144"/>
      <c r="R323" s="145"/>
      <c r="S323" s="19"/>
      <c r="T323" s="19"/>
      <c r="U323" s="19"/>
      <c r="V323" s="236"/>
      <c r="W323" s="237" t="s">
        <v>569</v>
      </c>
      <c r="Y323" s="168"/>
      <c r="AA323" s="189"/>
    </row>
    <row r="324" spans="17:27" s="18" customFormat="1" ht="15" customHeight="1">
      <c r="Q324" s="144"/>
      <c r="R324" s="145"/>
      <c r="S324" s="19"/>
      <c r="T324" s="19"/>
      <c r="U324" s="19"/>
      <c r="V324" s="236" t="s">
        <v>407</v>
      </c>
      <c r="W324" s="237" t="s">
        <v>408</v>
      </c>
      <c r="Y324" s="168"/>
      <c r="AA324" s="189"/>
    </row>
    <row r="325" spans="17:27" s="18" customFormat="1" ht="15" customHeight="1">
      <c r="Q325" s="144"/>
      <c r="R325" s="145"/>
      <c r="S325" s="19"/>
      <c r="T325" s="19"/>
      <c r="U325" s="19"/>
      <c r="V325" s="236" t="s">
        <v>407</v>
      </c>
      <c r="W325" s="237" t="s">
        <v>766</v>
      </c>
      <c r="Y325" s="168"/>
      <c r="AA325" s="189"/>
    </row>
    <row r="326" spans="17:27" s="18" customFormat="1" ht="15" customHeight="1">
      <c r="Q326" s="144"/>
      <c r="R326" s="145"/>
      <c r="S326" s="19"/>
      <c r="T326" s="19"/>
      <c r="U326" s="19"/>
      <c r="V326" s="236" t="s">
        <v>407</v>
      </c>
      <c r="W326" s="237" t="s">
        <v>409</v>
      </c>
      <c r="Y326" s="168"/>
      <c r="AA326" s="189"/>
    </row>
    <row r="327" spans="17:27" s="18" customFormat="1" ht="15" customHeight="1">
      <c r="Q327" s="144"/>
      <c r="R327" s="145"/>
      <c r="S327" s="19"/>
      <c r="T327" s="19"/>
      <c r="U327" s="19"/>
      <c r="V327" s="236" t="s">
        <v>407</v>
      </c>
      <c r="W327" s="237" t="s">
        <v>748</v>
      </c>
      <c r="Y327" s="168"/>
      <c r="AA327" s="189"/>
    </row>
    <row r="328" spans="17:27" s="18" customFormat="1" ht="15" customHeight="1">
      <c r="Q328" s="144"/>
      <c r="R328" s="145"/>
      <c r="S328" s="19"/>
      <c r="T328" s="19"/>
      <c r="U328" s="19"/>
      <c r="V328" s="236" t="s">
        <v>407</v>
      </c>
      <c r="W328" s="237" t="s">
        <v>410</v>
      </c>
      <c r="Y328" s="168"/>
      <c r="AA328" s="189"/>
    </row>
    <row r="329" spans="17:27" s="18" customFormat="1" ht="15" customHeight="1">
      <c r="Q329" s="144"/>
      <c r="R329" s="145"/>
      <c r="S329" s="19"/>
      <c r="T329" s="19"/>
      <c r="U329" s="19"/>
      <c r="V329" s="236" t="s">
        <v>407</v>
      </c>
      <c r="W329" s="237" t="s">
        <v>411</v>
      </c>
      <c r="Y329" s="168"/>
      <c r="AA329" s="189"/>
    </row>
    <row r="330" spans="17:27" s="18" customFormat="1" ht="15" customHeight="1">
      <c r="Q330" s="144"/>
      <c r="R330" s="204"/>
      <c r="S330" s="19"/>
      <c r="T330" s="19"/>
      <c r="U330" s="19"/>
      <c r="V330" s="236"/>
      <c r="W330" s="237" t="s">
        <v>569</v>
      </c>
      <c r="Y330" s="168"/>
      <c r="AA330" s="189"/>
    </row>
    <row r="331" spans="17:27" s="18" customFormat="1" ht="15" customHeight="1">
      <c r="Q331" s="144"/>
      <c r="R331" s="145"/>
      <c r="S331" s="19"/>
      <c r="T331" s="19"/>
      <c r="U331" s="19"/>
      <c r="V331" s="236" t="s">
        <v>412</v>
      </c>
      <c r="W331" s="237" t="s">
        <v>413</v>
      </c>
      <c r="Y331" s="168"/>
      <c r="AA331" s="189"/>
    </row>
    <row r="332" spans="17:27" s="18" customFormat="1" ht="15" customHeight="1">
      <c r="Q332" s="144"/>
      <c r="R332" s="145"/>
      <c r="S332" s="19"/>
      <c r="T332" s="19"/>
      <c r="U332" s="19"/>
      <c r="V332" s="236" t="s">
        <v>412</v>
      </c>
      <c r="W332" s="237" t="s">
        <v>414</v>
      </c>
      <c r="Y332" s="168"/>
      <c r="AA332" s="189"/>
    </row>
    <row r="333" spans="17:27" s="18" customFormat="1" ht="15" customHeight="1">
      <c r="Q333" s="144"/>
      <c r="R333" s="145"/>
      <c r="S333" s="19"/>
      <c r="T333" s="19"/>
      <c r="U333" s="19"/>
      <c r="V333" s="236" t="s">
        <v>412</v>
      </c>
      <c r="W333" s="237" t="s">
        <v>415</v>
      </c>
      <c r="Y333" s="168"/>
      <c r="AA333" s="189"/>
    </row>
    <row r="334" spans="17:27" s="18" customFormat="1" ht="15" customHeight="1">
      <c r="Q334" s="144"/>
      <c r="R334" s="145"/>
      <c r="S334" s="19"/>
      <c r="T334" s="19"/>
      <c r="U334" s="19"/>
      <c r="V334" s="236" t="s">
        <v>412</v>
      </c>
      <c r="W334" s="232" t="s">
        <v>740</v>
      </c>
      <c r="Y334" s="168"/>
      <c r="AA334" s="189"/>
    </row>
    <row r="335" spans="17:27" s="18" customFormat="1" ht="15" customHeight="1">
      <c r="Q335" s="144"/>
      <c r="R335" s="145"/>
      <c r="S335" s="19"/>
      <c r="T335" s="19"/>
      <c r="U335" s="19"/>
      <c r="V335" s="236" t="s">
        <v>412</v>
      </c>
      <c r="W335" s="237" t="s">
        <v>416</v>
      </c>
      <c r="Y335" s="168"/>
      <c r="AA335" s="189"/>
    </row>
    <row r="336" spans="17:27" s="18" customFormat="1" ht="15" customHeight="1">
      <c r="Q336" s="144"/>
      <c r="R336" s="145"/>
      <c r="S336" s="19"/>
      <c r="T336" s="19"/>
      <c r="U336" s="19"/>
      <c r="V336" s="236" t="s">
        <v>412</v>
      </c>
      <c r="W336" s="237" t="s">
        <v>417</v>
      </c>
      <c r="Y336" s="168"/>
      <c r="AA336" s="189"/>
    </row>
    <row r="337" spans="17:27" s="18" customFormat="1" ht="15" customHeight="1">
      <c r="Q337" s="144"/>
      <c r="R337" s="145"/>
      <c r="S337" s="19"/>
      <c r="T337" s="19"/>
      <c r="U337" s="19"/>
      <c r="V337" s="236" t="s">
        <v>412</v>
      </c>
      <c r="W337" s="237" t="s">
        <v>418</v>
      </c>
      <c r="Y337" s="168"/>
      <c r="AA337" s="189"/>
    </row>
    <row r="338" spans="17:27" s="18" customFormat="1" ht="15" customHeight="1">
      <c r="Q338" s="144"/>
      <c r="R338" s="145"/>
      <c r="S338" s="19"/>
      <c r="T338" s="19"/>
      <c r="U338" s="19"/>
      <c r="V338" s="236" t="s">
        <v>412</v>
      </c>
      <c r="W338" s="237" t="s">
        <v>419</v>
      </c>
      <c r="Y338" s="168"/>
      <c r="AA338" s="189"/>
    </row>
    <row r="339" spans="17:27" s="18" customFormat="1" ht="15" customHeight="1">
      <c r="Q339" s="144"/>
      <c r="R339" s="204"/>
      <c r="S339" s="19"/>
      <c r="T339" s="19"/>
      <c r="U339" s="19"/>
      <c r="V339" s="236" t="s">
        <v>412</v>
      </c>
      <c r="W339" s="237" t="s">
        <v>420</v>
      </c>
      <c r="Y339" s="168"/>
      <c r="AA339" s="189"/>
    </row>
    <row r="340" spans="17:27" s="18" customFormat="1" ht="15" customHeight="1">
      <c r="Q340" s="144"/>
      <c r="R340" s="145"/>
      <c r="S340" s="19"/>
      <c r="T340" s="19"/>
      <c r="U340" s="19"/>
      <c r="V340" s="236" t="s">
        <v>412</v>
      </c>
      <c r="W340" s="237" t="s">
        <v>421</v>
      </c>
      <c r="Y340" s="168"/>
      <c r="AA340" s="189"/>
    </row>
    <row r="341" spans="17:27" s="18" customFormat="1" ht="15" customHeight="1">
      <c r="Q341" s="144"/>
      <c r="R341" s="145"/>
      <c r="S341" s="19"/>
      <c r="T341" s="19"/>
      <c r="U341" s="19"/>
      <c r="V341" s="236" t="s">
        <v>412</v>
      </c>
      <c r="W341" s="237" t="s">
        <v>422</v>
      </c>
      <c r="Y341" s="168"/>
      <c r="AA341" s="189"/>
    </row>
    <row r="342" spans="17:27" s="18" customFormat="1" ht="15" customHeight="1">
      <c r="Q342" s="144"/>
      <c r="R342" s="145"/>
      <c r="S342" s="19"/>
      <c r="T342" s="19"/>
      <c r="U342" s="19"/>
      <c r="V342" s="236" t="s">
        <v>412</v>
      </c>
      <c r="W342" s="237" t="s">
        <v>423</v>
      </c>
      <c r="Y342" s="168"/>
      <c r="AA342" s="189"/>
    </row>
    <row r="343" spans="17:27" s="18" customFormat="1" ht="15" customHeight="1">
      <c r="Q343" s="144"/>
      <c r="R343" s="204"/>
      <c r="S343" s="19"/>
      <c r="T343" s="19"/>
      <c r="U343" s="19"/>
      <c r="V343" s="236" t="s">
        <v>412</v>
      </c>
      <c r="W343" s="232" t="s">
        <v>741</v>
      </c>
      <c r="Y343" s="168"/>
      <c r="AA343" s="189"/>
    </row>
    <row r="344" spans="17:27" s="18" customFormat="1" ht="15" customHeight="1">
      <c r="Q344" s="144"/>
      <c r="R344" s="145"/>
      <c r="S344" s="19"/>
      <c r="T344" s="19"/>
      <c r="U344" s="19"/>
      <c r="V344" s="236" t="s">
        <v>412</v>
      </c>
      <c r="W344" s="237" t="s">
        <v>369</v>
      </c>
      <c r="Y344" s="168"/>
      <c r="AA344" s="189"/>
    </row>
    <row r="345" spans="17:27" s="18" customFormat="1" ht="15" customHeight="1">
      <c r="Q345" s="144"/>
      <c r="R345" s="145"/>
      <c r="S345" s="19"/>
      <c r="T345" s="19"/>
      <c r="U345" s="19"/>
      <c r="V345" s="236" t="s">
        <v>412</v>
      </c>
      <c r="W345" s="237" t="s">
        <v>424</v>
      </c>
      <c r="Y345" s="168"/>
      <c r="AA345" s="189"/>
    </row>
    <row r="346" spans="17:27" s="18" customFormat="1" ht="15" customHeight="1">
      <c r="Q346" s="144"/>
      <c r="R346" s="145"/>
      <c r="S346" s="19"/>
      <c r="T346" s="19"/>
      <c r="U346" s="19"/>
      <c r="V346" s="236" t="s">
        <v>412</v>
      </c>
      <c r="W346" s="237" t="s">
        <v>749</v>
      </c>
      <c r="Y346" s="168"/>
      <c r="AA346" s="189"/>
    </row>
    <row r="347" spans="17:27" s="18" customFormat="1" ht="15" customHeight="1">
      <c r="Q347" s="144"/>
      <c r="R347" s="145"/>
      <c r="S347" s="19"/>
      <c r="T347" s="19"/>
      <c r="U347" s="19"/>
      <c r="V347" s="236" t="s">
        <v>412</v>
      </c>
      <c r="W347" s="232" t="s">
        <v>742</v>
      </c>
      <c r="Y347" s="168"/>
      <c r="AA347" s="189"/>
    </row>
    <row r="348" spans="17:27" s="18" customFormat="1" ht="15" customHeight="1">
      <c r="Q348" s="144"/>
      <c r="R348" s="145"/>
      <c r="S348" s="19"/>
      <c r="T348" s="19"/>
      <c r="U348" s="19"/>
      <c r="V348" s="236" t="s">
        <v>412</v>
      </c>
      <c r="W348" s="237" t="s">
        <v>425</v>
      </c>
      <c r="Y348" s="168"/>
      <c r="AA348" s="189"/>
    </row>
    <row r="349" spans="17:27" s="18" customFormat="1" ht="15" customHeight="1">
      <c r="Q349" s="144"/>
      <c r="R349" s="145"/>
      <c r="S349" s="19"/>
      <c r="T349" s="19"/>
      <c r="U349" s="19"/>
      <c r="V349" s="236" t="s">
        <v>412</v>
      </c>
      <c r="W349" s="237" t="s">
        <v>767</v>
      </c>
      <c r="Y349" s="168"/>
      <c r="AA349" s="189"/>
    </row>
    <row r="350" spans="17:27" s="18" customFormat="1" ht="15" customHeight="1">
      <c r="Q350" s="144"/>
      <c r="R350" s="145"/>
      <c r="S350" s="19"/>
      <c r="T350" s="19"/>
      <c r="U350" s="19"/>
      <c r="V350" s="236" t="s">
        <v>412</v>
      </c>
      <c r="W350" s="237" t="s">
        <v>426</v>
      </c>
      <c r="Y350" s="168"/>
      <c r="AA350" s="189"/>
    </row>
    <row r="351" spans="17:27" s="18" customFormat="1" ht="15" customHeight="1">
      <c r="Q351" s="144"/>
      <c r="R351" s="145"/>
      <c r="S351" s="19"/>
      <c r="T351" s="19"/>
      <c r="U351" s="19"/>
      <c r="V351" s="236"/>
      <c r="W351" s="237" t="s">
        <v>569</v>
      </c>
      <c r="Y351" s="168"/>
      <c r="AA351" s="189"/>
    </row>
    <row r="352" spans="17:27" s="18" customFormat="1" ht="15" customHeight="1">
      <c r="Q352" s="144"/>
      <c r="R352" s="145"/>
      <c r="S352" s="19"/>
      <c r="T352" s="19"/>
      <c r="U352" s="19"/>
      <c r="V352" s="236" t="s">
        <v>427</v>
      </c>
      <c r="W352" s="237" t="s">
        <v>428</v>
      </c>
      <c r="Y352" s="168"/>
      <c r="AA352" s="189"/>
    </row>
    <row r="353" spans="17:27" s="18" customFormat="1" ht="15" customHeight="1">
      <c r="Q353" s="144"/>
      <c r="R353" s="145"/>
      <c r="S353" s="19"/>
      <c r="T353" s="19"/>
      <c r="U353" s="19"/>
      <c r="V353" s="236" t="s">
        <v>427</v>
      </c>
      <c r="W353" s="237" t="s">
        <v>429</v>
      </c>
      <c r="Y353" s="168"/>
      <c r="AA353" s="189"/>
    </row>
    <row r="354" spans="17:27" s="18" customFormat="1" ht="15" customHeight="1">
      <c r="Q354" s="144"/>
      <c r="R354" s="145"/>
      <c r="S354" s="19"/>
      <c r="T354" s="19"/>
      <c r="U354" s="19"/>
      <c r="V354" s="236" t="s">
        <v>427</v>
      </c>
      <c r="W354" s="237" t="s">
        <v>430</v>
      </c>
      <c r="Y354" s="168"/>
      <c r="AA354" s="189"/>
    </row>
    <row r="355" spans="17:27" s="18" customFormat="1" ht="15" customHeight="1">
      <c r="Q355" s="144"/>
      <c r="R355" s="145"/>
      <c r="S355" s="19"/>
      <c r="T355" s="19"/>
      <c r="U355" s="19"/>
      <c r="V355" s="236" t="s">
        <v>427</v>
      </c>
      <c r="W355" s="237" t="s">
        <v>431</v>
      </c>
      <c r="Y355" s="168"/>
      <c r="AA355" s="189"/>
    </row>
    <row r="356" spans="17:27" s="18" customFormat="1" ht="15" customHeight="1">
      <c r="Q356" s="144"/>
      <c r="R356" s="145"/>
      <c r="S356" s="19"/>
      <c r="T356" s="19"/>
      <c r="U356" s="19"/>
      <c r="V356" s="236" t="s">
        <v>427</v>
      </c>
      <c r="W356" s="237" t="s">
        <v>393</v>
      </c>
      <c r="Y356" s="168"/>
      <c r="AA356" s="189"/>
    </row>
    <row r="357" spans="17:27" s="18" customFormat="1" ht="15" customHeight="1">
      <c r="Q357" s="144"/>
      <c r="R357" s="145"/>
      <c r="S357" s="19"/>
      <c r="T357" s="19"/>
      <c r="U357" s="19"/>
      <c r="V357" s="236" t="s">
        <v>427</v>
      </c>
      <c r="W357" s="237" t="s">
        <v>432</v>
      </c>
      <c r="Y357" s="168"/>
      <c r="AA357" s="189"/>
    </row>
    <row r="358" spans="17:27" s="18" customFormat="1" ht="15" customHeight="1">
      <c r="Q358" s="144"/>
      <c r="R358" s="145"/>
      <c r="S358" s="19"/>
      <c r="T358" s="19"/>
      <c r="U358" s="19"/>
      <c r="V358" s="236" t="s">
        <v>427</v>
      </c>
      <c r="W358" s="237" t="s">
        <v>433</v>
      </c>
      <c r="Y358" s="168"/>
      <c r="AA358" s="189"/>
    </row>
    <row r="359" spans="17:27" s="18" customFormat="1" ht="15" customHeight="1">
      <c r="Q359" s="144"/>
      <c r="R359" s="145"/>
      <c r="S359" s="19"/>
      <c r="T359" s="19"/>
      <c r="U359" s="19"/>
      <c r="V359" s="236" t="s">
        <v>427</v>
      </c>
      <c r="W359" s="237" t="s">
        <v>582</v>
      </c>
      <c r="Y359" s="168"/>
      <c r="AA359" s="189"/>
    </row>
    <row r="360" spans="17:27" s="18" customFormat="1" ht="15" customHeight="1">
      <c r="Q360" s="144"/>
      <c r="R360" s="145"/>
      <c r="S360" s="19"/>
      <c r="T360" s="19"/>
      <c r="U360" s="19"/>
      <c r="V360" s="236" t="s">
        <v>427</v>
      </c>
      <c r="W360" s="237" t="s">
        <v>434</v>
      </c>
      <c r="Y360" s="168"/>
      <c r="AA360" s="189"/>
    </row>
    <row r="361" spans="17:27" s="18" customFormat="1" ht="15" customHeight="1">
      <c r="Q361" s="144"/>
      <c r="R361" s="145"/>
      <c r="S361" s="19"/>
      <c r="T361" s="19"/>
      <c r="U361" s="19"/>
      <c r="V361" s="236" t="s">
        <v>427</v>
      </c>
      <c r="W361" s="237" t="s">
        <v>435</v>
      </c>
      <c r="Y361" s="168"/>
      <c r="AA361" s="189"/>
    </row>
    <row r="362" spans="17:27" s="18" customFormat="1" ht="15" customHeight="1">
      <c r="Q362" s="144"/>
      <c r="R362" s="145"/>
      <c r="S362" s="19"/>
      <c r="T362" s="19"/>
      <c r="U362" s="19"/>
      <c r="V362" s="236" t="s">
        <v>427</v>
      </c>
      <c r="W362" s="237" t="s">
        <v>436</v>
      </c>
      <c r="Y362" s="168"/>
      <c r="AA362" s="189"/>
    </row>
    <row r="363" spans="17:27" s="18" customFormat="1" ht="15" customHeight="1">
      <c r="Q363" s="144"/>
      <c r="R363" s="145"/>
      <c r="S363" s="19"/>
      <c r="T363" s="19"/>
      <c r="U363" s="19"/>
      <c r="V363" s="236" t="s">
        <v>427</v>
      </c>
      <c r="W363" s="237" t="s">
        <v>570</v>
      </c>
      <c r="Y363" s="168"/>
      <c r="AA363" s="189"/>
    </row>
    <row r="364" spans="17:27" s="18" customFormat="1" ht="15" customHeight="1">
      <c r="Q364" s="144"/>
      <c r="R364" s="145"/>
      <c r="S364" s="19"/>
      <c r="T364" s="19"/>
      <c r="U364" s="19"/>
      <c r="V364" s="236" t="s">
        <v>427</v>
      </c>
      <c r="W364" s="237" t="s">
        <v>437</v>
      </c>
      <c r="Y364" s="168"/>
      <c r="AA364" s="189"/>
    </row>
    <row r="365" spans="17:27" s="18" customFormat="1" ht="15" customHeight="1">
      <c r="Q365" s="144"/>
      <c r="R365" s="145"/>
      <c r="S365" s="19"/>
      <c r="T365" s="19"/>
      <c r="U365" s="19"/>
      <c r="V365" s="236"/>
      <c r="W365" s="237" t="s">
        <v>569</v>
      </c>
      <c r="Y365" s="168"/>
      <c r="AA365" s="189"/>
    </row>
    <row r="366" spans="17:27" s="18" customFormat="1" ht="15" customHeight="1">
      <c r="Q366" s="144"/>
      <c r="R366" s="145"/>
      <c r="S366" s="19"/>
      <c r="T366" s="19"/>
      <c r="U366" s="19"/>
      <c r="V366" s="236" t="s">
        <v>592</v>
      </c>
      <c r="W366" s="237" t="s">
        <v>763</v>
      </c>
      <c r="Y366" s="168"/>
      <c r="AA366" s="189"/>
    </row>
    <row r="367" spans="17:27" s="18" customFormat="1" ht="15" customHeight="1">
      <c r="Q367" s="144"/>
      <c r="R367" s="145"/>
      <c r="S367" s="19"/>
      <c r="T367" s="19"/>
      <c r="U367" s="19"/>
      <c r="V367" s="236" t="s">
        <v>592</v>
      </c>
      <c r="W367" s="237" t="s">
        <v>764</v>
      </c>
      <c r="Y367" s="168"/>
      <c r="AA367" s="189"/>
    </row>
    <row r="368" spans="17:27" s="18" customFormat="1" ht="15" customHeight="1">
      <c r="Q368" s="144"/>
      <c r="R368" s="145"/>
      <c r="S368" s="19"/>
      <c r="T368" s="19"/>
      <c r="U368" s="19"/>
      <c r="V368" s="236" t="s">
        <v>592</v>
      </c>
      <c r="W368" s="237" t="s">
        <v>765</v>
      </c>
      <c r="Y368" s="168"/>
      <c r="AA368" s="189"/>
    </row>
    <row r="369" spans="17:27" s="18" customFormat="1" ht="15" customHeight="1">
      <c r="Q369" s="144"/>
      <c r="R369" s="145"/>
      <c r="S369" s="19"/>
      <c r="T369" s="19"/>
      <c r="U369" s="19"/>
      <c r="V369" s="236"/>
      <c r="W369" s="237" t="s">
        <v>569</v>
      </c>
      <c r="Y369" s="168"/>
      <c r="AA369" s="189"/>
    </row>
    <row r="370" spans="17:27" s="18" customFormat="1" ht="15" customHeight="1">
      <c r="Q370" s="144"/>
      <c r="R370" s="145"/>
      <c r="S370" s="19"/>
      <c r="T370" s="19"/>
      <c r="U370" s="19"/>
      <c r="V370" s="236" t="s">
        <v>438</v>
      </c>
      <c r="W370" s="237" t="s">
        <v>439</v>
      </c>
      <c r="Y370" s="168"/>
      <c r="AA370" s="189"/>
    </row>
    <row r="371" spans="17:27" s="18" customFormat="1" ht="15" customHeight="1">
      <c r="Q371" s="144"/>
      <c r="R371" s="145"/>
      <c r="S371" s="19"/>
      <c r="T371" s="19"/>
      <c r="U371" s="19"/>
      <c r="V371" s="236" t="s">
        <v>438</v>
      </c>
      <c r="W371" s="237" t="s">
        <v>440</v>
      </c>
      <c r="Y371" s="168"/>
      <c r="AA371" s="189"/>
    </row>
    <row r="372" spans="17:27" s="18" customFormat="1" ht="15" customHeight="1">
      <c r="Q372" s="144"/>
      <c r="R372" s="145"/>
      <c r="S372" s="19"/>
      <c r="T372" s="19"/>
      <c r="U372" s="19"/>
      <c r="V372" s="236" t="s">
        <v>438</v>
      </c>
      <c r="W372" s="237" t="s">
        <v>441</v>
      </c>
      <c r="Y372" s="168"/>
      <c r="AA372" s="189"/>
    </row>
    <row r="373" spans="17:27" s="18" customFormat="1" ht="15" customHeight="1">
      <c r="Q373" s="144"/>
      <c r="R373" s="145"/>
      <c r="S373" s="19"/>
      <c r="T373" s="19"/>
      <c r="U373" s="19"/>
      <c r="V373" s="236" t="s">
        <v>438</v>
      </c>
      <c r="W373" s="237" t="s">
        <v>442</v>
      </c>
      <c r="Y373" s="168"/>
      <c r="AA373" s="189"/>
    </row>
    <row r="374" spans="17:27" s="18" customFormat="1" ht="15" customHeight="1">
      <c r="Q374" s="144"/>
      <c r="R374" s="145"/>
      <c r="S374" s="19"/>
      <c r="T374" s="19"/>
      <c r="U374" s="19"/>
      <c r="V374" s="236" t="s">
        <v>438</v>
      </c>
      <c r="W374" s="237" t="s">
        <v>589</v>
      </c>
      <c r="Y374" s="168"/>
      <c r="AA374" s="189"/>
    </row>
    <row r="375" spans="17:27" s="18" customFormat="1" ht="15" customHeight="1">
      <c r="Q375" s="144"/>
      <c r="R375" s="145"/>
      <c r="S375" s="19"/>
      <c r="T375" s="19"/>
      <c r="U375" s="19"/>
      <c r="V375" s="236" t="s">
        <v>438</v>
      </c>
      <c r="W375" s="237" t="s">
        <v>443</v>
      </c>
      <c r="Y375" s="168"/>
      <c r="AA375" s="189"/>
    </row>
    <row r="376" spans="17:27" s="18" customFormat="1" ht="15" customHeight="1">
      <c r="Q376" s="144"/>
      <c r="R376" s="145"/>
      <c r="S376" s="19"/>
      <c r="T376" s="19"/>
      <c r="U376" s="19"/>
      <c r="V376" s="236" t="s">
        <v>438</v>
      </c>
      <c r="W376" s="237" t="s">
        <v>444</v>
      </c>
      <c r="Y376" s="168"/>
      <c r="AA376" s="189"/>
    </row>
    <row r="377" spans="17:27" s="18" customFormat="1" ht="15" customHeight="1">
      <c r="Q377" s="144"/>
      <c r="R377" s="145"/>
      <c r="S377" s="19"/>
      <c r="T377" s="19"/>
      <c r="U377" s="19"/>
      <c r="V377" s="236" t="s">
        <v>438</v>
      </c>
      <c r="W377" s="237" t="s">
        <v>445</v>
      </c>
      <c r="Y377" s="168"/>
      <c r="AA377" s="189"/>
    </row>
    <row r="378" spans="17:27" s="18" customFormat="1" ht="15" customHeight="1">
      <c r="Q378" s="144"/>
      <c r="R378" s="145"/>
      <c r="S378" s="19"/>
      <c r="T378" s="19"/>
      <c r="U378" s="19"/>
      <c r="V378" s="236" t="s">
        <v>438</v>
      </c>
      <c r="W378" s="237" t="s">
        <v>446</v>
      </c>
      <c r="Y378" s="168"/>
      <c r="AA378" s="189"/>
    </row>
    <row r="379" spans="17:27" s="18" customFormat="1" ht="15" customHeight="1">
      <c r="Q379" s="144"/>
      <c r="R379" s="145"/>
      <c r="S379" s="19"/>
      <c r="T379" s="19"/>
      <c r="U379" s="19"/>
      <c r="V379" s="236" t="s">
        <v>438</v>
      </c>
      <c r="W379" s="237" t="s">
        <v>447</v>
      </c>
      <c r="Y379" s="168"/>
      <c r="AA379" s="189"/>
    </row>
    <row r="380" spans="17:27" s="18" customFormat="1" ht="15" customHeight="1">
      <c r="Q380" s="144"/>
      <c r="R380" s="145"/>
      <c r="S380" s="19"/>
      <c r="T380" s="19"/>
      <c r="U380" s="19"/>
      <c r="V380" s="236" t="s">
        <v>438</v>
      </c>
      <c r="W380" s="237" t="s">
        <v>448</v>
      </c>
      <c r="Y380" s="168"/>
      <c r="AA380" s="189"/>
    </row>
    <row r="381" spans="17:27" s="18" customFormat="1" ht="15" customHeight="1">
      <c r="Q381" s="144"/>
      <c r="R381" s="145"/>
      <c r="S381" s="19"/>
      <c r="T381" s="19"/>
      <c r="U381" s="19"/>
      <c r="V381" s="236" t="s">
        <v>438</v>
      </c>
      <c r="W381" s="237" t="s">
        <v>449</v>
      </c>
      <c r="Y381" s="168"/>
      <c r="AA381" s="189"/>
    </row>
    <row r="382" spans="17:27" s="18" customFormat="1" ht="15" customHeight="1">
      <c r="Q382" s="144"/>
      <c r="R382" s="145"/>
      <c r="S382" s="19"/>
      <c r="T382" s="19"/>
      <c r="U382" s="19"/>
      <c r="V382" s="236"/>
      <c r="W382" s="237" t="s">
        <v>569</v>
      </c>
      <c r="Y382" s="168"/>
      <c r="AA382" s="189"/>
    </row>
    <row r="383" spans="17:27" s="18" customFormat="1" ht="15" customHeight="1">
      <c r="Q383" s="144"/>
      <c r="R383" s="145"/>
      <c r="S383" s="19"/>
      <c r="T383" s="19"/>
      <c r="U383" s="19"/>
      <c r="V383" s="236" t="s">
        <v>450</v>
      </c>
      <c r="W383" s="237" t="s">
        <v>451</v>
      </c>
      <c r="Y383" s="168"/>
      <c r="AA383" s="189"/>
    </row>
    <row r="384" spans="17:27" s="18" customFormat="1" ht="15" customHeight="1">
      <c r="Q384" s="144"/>
      <c r="R384" s="145"/>
      <c r="S384" s="19"/>
      <c r="T384" s="19"/>
      <c r="U384" s="19"/>
      <c r="V384" s="236" t="s">
        <v>450</v>
      </c>
      <c r="W384" s="237" t="s">
        <v>452</v>
      </c>
      <c r="Y384" s="168"/>
      <c r="AA384" s="189"/>
    </row>
    <row r="385" spans="17:27" s="18" customFormat="1" ht="15" customHeight="1">
      <c r="Q385" s="144"/>
      <c r="R385" s="145"/>
      <c r="S385" s="19"/>
      <c r="T385" s="19"/>
      <c r="U385" s="19"/>
      <c r="V385" s="236"/>
      <c r="W385" s="237" t="s">
        <v>569</v>
      </c>
      <c r="Y385" s="168"/>
      <c r="AA385" s="189"/>
    </row>
    <row r="386" spans="17:27" s="18" customFormat="1" ht="15" customHeight="1">
      <c r="Q386" s="144"/>
      <c r="R386" s="145"/>
      <c r="S386" s="19"/>
      <c r="T386" s="19"/>
      <c r="U386" s="19"/>
      <c r="V386" s="236" t="s">
        <v>453</v>
      </c>
      <c r="W386" s="237" t="s">
        <v>454</v>
      </c>
      <c r="Y386" s="168"/>
      <c r="AA386" s="189"/>
    </row>
    <row r="387" spans="17:27" s="18" customFormat="1" ht="15" customHeight="1">
      <c r="Q387" s="144"/>
      <c r="R387" s="145"/>
      <c r="S387" s="19"/>
      <c r="T387" s="19"/>
      <c r="U387" s="19"/>
      <c r="V387" s="236" t="s">
        <v>453</v>
      </c>
      <c r="W387" s="237" t="s">
        <v>455</v>
      </c>
      <c r="Y387" s="168"/>
      <c r="AA387" s="189"/>
    </row>
    <row r="388" spans="17:27" s="18" customFormat="1" ht="15" customHeight="1">
      <c r="Q388" s="144"/>
      <c r="R388" s="145"/>
      <c r="S388" s="19"/>
      <c r="T388" s="19"/>
      <c r="U388" s="19"/>
      <c r="V388" s="236" t="s">
        <v>453</v>
      </c>
      <c r="W388" s="237" t="s">
        <v>456</v>
      </c>
      <c r="Y388" s="168"/>
      <c r="AA388" s="189"/>
    </row>
    <row r="389" spans="17:27" s="18" customFormat="1" ht="15" customHeight="1">
      <c r="Q389" s="144"/>
      <c r="R389" s="145"/>
      <c r="S389" s="19"/>
      <c r="T389" s="19"/>
      <c r="U389" s="19"/>
      <c r="V389" s="236" t="s">
        <v>453</v>
      </c>
      <c r="W389" s="237" t="s">
        <v>457</v>
      </c>
      <c r="Y389" s="168"/>
      <c r="AA389" s="189"/>
    </row>
    <row r="390" spans="17:27" s="18" customFormat="1" ht="15" customHeight="1">
      <c r="Q390" s="144"/>
      <c r="R390" s="145"/>
      <c r="S390" s="19"/>
      <c r="T390" s="19"/>
      <c r="U390" s="19"/>
      <c r="V390" s="236" t="s">
        <v>453</v>
      </c>
      <c r="W390" s="237" t="s">
        <v>458</v>
      </c>
      <c r="Y390" s="168"/>
      <c r="AA390" s="189"/>
    </row>
    <row r="391" spans="17:27" s="18" customFormat="1" ht="15" customHeight="1">
      <c r="Q391" s="144"/>
      <c r="R391" s="145"/>
      <c r="S391" s="19"/>
      <c r="T391" s="19"/>
      <c r="U391" s="19"/>
      <c r="V391" s="236" t="s">
        <v>453</v>
      </c>
      <c r="W391" s="237" t="s">
        <v>459</v>
      </c>
      <c r="Y391" s="168"/>
      <c r="AA391" s="189"/>
    </row>
    <row r="392" spans="17:27" s="18" customFormat="1" ht="15" customHeight="1">
      <c r="Q392" s="144"/>
      <c r="R392" s="145"/>
      <c r="S392" s="19"/>
      <c r="T392" s="19"/>
      <c r="U392" s="19"/>
      <c r="V392" s="236" t="s">
        <v>453</v>
      </c>
      <c r="W392" s="237" t="s">
        <v>576</v>
      </c>
      <c r="Y392" s="168"/>
      <c r="AA392" s="189"/>
    </row>
    <row r="393" spans="17:27" s="18" customFormat="1" ht="15" customHeight="1">
      <c r="Q393" s="144"/>
      <c r="R393" s="145"/>
      <c r="S393" s="19"/>
      <c r="T393" s="19"/>
      <c r="U393" s="19"/>
      <c r="V393" s="236" t="s">
        <v>453</v>
      </c>
      <c r="W393" s="237" t="s">
        <v>460</v>
      </c>
      <c r="Y393" s="168"/>
      <c r="AA393" s="189"/>
    </row>
    <row r="394" spans="17:27" s="18" customFormat="1" ht="15" customHeight="1">
      <c r="Q394" s="144"/>
      <c r="R394" s="145"/>
      <c r="S394" s="19"/>
      <c r="T394" s="19"/>
      <c r="U394" s="19"/>
      <c r="V394" s="236"/>
      <c r="W394" s="237" t="s">
        <v>569</v>
      </c>
      <c r="Y394" s="168"/>
      <c r="AA394" s="189"/>
    </row>
    <row r="395" spans="17:27" s="18" customFormat="1" ht="15" customHeight="1">
      <c r="Q395" s="144"/>
      <c r="R395" s="145"/>
      <c r="S395" s="19"/>
      <c r="T395" s="19"/>
      <c r="U395" s="19"/>
      <c r="V395" s="236" t="s">
        <v>461</v>
      </c>
      <c r="W395" s="237" t="s">
        <v>462</v>
      </c>
      <c r="Y395" s="168"/>
      <c r="AA395" s="189"/>
    </row>
    <row r="396" spans="17:27" s="18" customFormat="1" ht="15" customHeight="1">
      <c r="Q396" s="144"/>
      <c r="R396" s="145"/>
      <c r="S396" s="19"/>
      <c r="T396" s="19"/>
      <c r="U396" s="19"/>
      <c r="V396" s="236" t="s">
        <v>461</v>
      </c>
      <c r="W396" s="237" t="s">
        <v>463</v>
      </c>
      <c r="Y396" s="168"/>
      <c r="AA396" s="189"/>
    </row>
    <row r="397" spans="17:27" s="18" customFormat="1" ht="15" customHeight="1">
      <c r="Q397" s="144"/>
      <c r="R397" s="145"/>
      <c r="S397" s="19"/>
      <c r="T397" s="19"/>
      <c r="U397" s="19"/>
      <c r="V397" s="236" t="s">
        <v>461</v>
      </c>
      <c r="W397" s="237" t="s">
        <v>464</v>
      </c>
      <c r="Y397" s="168"/>
      <c r="AA397" s="189"/>
    </row>
    <row r="398" spans="17:27" s="18" customFormat="1" ht="15" customHeight="1">
      <c r="Q398" s="144"/>
      <c r="R398" s="145"/>
      <c r="S398" s="19"/>
      <c r="T398" s="19"/>
      <c r="U398" s="19"/>
      <c r="V398" s="236" t="s">
        <v>461</v>
      </c>
      <c r="W398" s="237" t="s">
        <v>465</v>
      </c>
      <c r="Y398" s="168"/>
      <c r="AA398" s="189"/>
    </row>
    <row r="399" spans="17:27" s="18" customFormat="1" ht="15" customHeight="1">
      <c r="Q399" s="144"/>
      <c r="R399" s="145"/>
      <c r="S399" s="19"/>
      <c r="T399" s="19"/>
      <c r="U399" s="19"/>
      <c r="V399" s="236" t="s">
        <v>461</v>
      </c>
      <c r="W399" s="237" t="s">
        <v>466</v>
      </c>
      <c r="Y399" s="168"/>
      <c r="AA399" s="189"/>
    </row>
    <row r="400" spans="17:27" s="18" customFormat="1" ht="15" customHeight="1">
      <c r="Q400" s="144"/>
      <c r="R400" s="145"/>
      <c r="S400" s="19"/>
      <c r="T400" s="19"/>
      <c r="U400" s="19"/>
      <c r="V400" s="236" t="s">
        <v>461</v>
      </c>
      <c r="W400" s="237" t="s">
        <v>467</v>
      </c>
      <c r="Y400" s="168"/>
      <c r="AA400" s="189"/>
    </row>
    <row r="401" spans="17:27" s="18" customFormat="1" ht="15" customHeight="1">
      <c r="Q401" s="144"/>
      <c r="R401" s="145"/>
      <c r="S401" s="19"/>
      <c r="T401" s="19"/>
      <c r="U401" s="19"/>
      <c r="V401" s="236" t="s">
        <v>461</v>
      </c>
      <c r="W401" s="237" t="s">
        <v>468</v>
      </c>
      <c r="Y401" s="168"/>
      <c r="AA401" s="189"/>
    </row>
    <row r="402" spans="17:27" s="18" customFormat="1" ht="15" customHeight="1">
      <c r="Q402" s="144"/>
      <c r="R402" s="145"/>
      <c r="S402" s="19"/>
      <c r="T402" s="19"/>
      <c r="U402" s="19"/>
      <c r="V402" s="236" t="s">
        <v>461</v>
      </c>
      <c r="W402" s="237" t="s">
        <v>469</v>
      </c>
      <c r="Y402" s="168"/>
      <c r="AA402" s="189"/>
    </row>
    <row r="403" spans="17:27" s="18" customFormat="1" ht="15" customHeight="1">
      <c r="Q403" s="144"/>
      <c r="R403" s="145"/>
      <c r="S403" s="19"/>
      <c r="T403" s="19"/>
      <c r="U403" s="19"/>
      <c r="V403" s="236" t="s">
        <v>461</v>
      </c>
      <c r="W403" s="237" t="s">
        <v>750</v>
      </c>
      <c r="Y403" s="168"/>
      <c r="AA403" s="189"/>
    </row>
    <row r="404" spans="17:27" s="18" customFormat="1" ht="15" customHeight="1">
      <c r="Q404" s="144"/>
      <c r="R404" s="145"/>
      <c r="S404" s="19"/>
      <c r="T404" s="19"/>
      <c r="U404" s="19"/>
      <c r="V404" s="236" t="s">
        <v>461</v>
      </c>
      <c r="W404" s="237" t="s">
        <v>470</v>
      </c>
      <c r="Y404" s="168"/>
      <c r="AA404" s="189"/>
    </row>
    <row r="405" spans="17:27" s="18" customFormat="1" ht="15" customHeight="1">
      <c r="Q405" s="144"/>
      <c r="R405" s="145"/>
      <c r="S405" s="19"/>
      <c r="T405" s="19"/>
      <c r="U405" s="19"/>
      <c r="V405" s="236" t="s">
        <v>461</v>
      </c>
      <c r="W405" s="237" t="s">
        <v>471</v>
      </c>
      <c r="Y405" s="168"/>
      <c r="AA405" s="189"/>
    </row>
    <row r="406" spans="17:27" s="18" customFormat="1" ht="15" customHeight="1">
      <c r="Q406" s="144"/>
      <c r="R406" s="145"/>
      <c r="S406" s="19"/>
      <c r="T406" s="19"/>
      <c r="U406" s="19"/>
      <c r="V406" s="236" t="s">
        <v>461</v>
      </c>
      <c r="W406" s="237" t="s">
        <v>472</v>
      </c>
      <c r="Y406" s="168"/>
      <c r="AA406" s="189"/>
    </row>
    <row r="407" spans="17:27" s="18" customFormat="1" ht="15" customHeight="1">
      <c r="Q407" s="144"/>
      <c r="R407" s="145"/>
      <c r="S407" s="19"/>
      <c r="T407" s="19"/>
      <c r="U407" s="19"/>
      <c r="V407" s="236" t="s">
        <v>461</v>
      </c>
      <c r="W407" s="237" t="s">
        <v>473</v>
      </c>
      <c r="Y407" s="168"/>
      <c r="AA407" s="189"/>
    </row>
    <row r="408" spans="17:27" s="18" customFormat="1" ht="15" customHeight="1">
      <c r="Q408" s="144"/>
      <c r="R408" s="145"/>
      <c r="S408" s="19"/>
      <c r="T408" s="19"/>
      <c r="U408" s="19"/>
      <c r="V408" s="236" t="s">
        <v>461</v>
      </c>
      <c r="W408" s="237" t="s">
        <v>474</v>
      </c>
      <c r="Y408" s="168"/>
      <c r="AA408" s="189"/>
    </row>
    <row r="409" spans="17:27" s="18" customFormat="1" ht="15" customHeight="1">
      <c r="Q409" s="144"/>
      <c r="R409" s="145"/>
      <c r="S409" s="19"/>
      <c r="T409" s="19"/>
      <c r="U409" s="19"/>
      <c r="V409" s="236" t="s">
        <v>461</v>
      </c>
      <c r="W409" s="237" t="s">
        <v>475</v>
      </c>
      <c r="Y409" s="168"/>
      <c r="AA409" s="189"/>
    </row>
    <row r="410" spans="17:27" s="18" customFormat="1" ht="15" customHeight="1">
      <c r="Q410" s="144"/>
      <c r="R410" s="145"/>
      <c r="S410" s="19"/>
      <c r="T410" s="19"/>
      <c r="U410" s="19"/>
      <c r="V410" s="236" t="s">
        <v>461</v>
      </c>
      <c r="W410" s="237" t="s">
        <v>476</v>
      </c>
      <c r="Y410" s="168"/>
      <c r="AA410" s="189"/>
    </row>
    <row r="411" spans="17:27" s="18" customFormat="1" ht="15" customHeight="1">
      <c r="Q411" s="144"/>
      <c r="R411" s="145"/>
      <c r="S411" s="19"/>
      <c r="T411" s="19"/>
      <c r="U411" s="19"/>
      <c r="V411" s="236"/>
      <c r="W411" s="237" t="s">
        <v>569</v>
      </c>
      <c r="Y411" s="168"/>
      <c r="AA411" s="189"/>
    </row>
    <row r="412" spans="17:27" s="18" customFormat="1" ht="15" customHeight="1">
      <c r="Q412" s="144"/>
      <c r="R412" s="145"/>
      <c r="S412" s="19"/>
      <c r="T412" s="19"/>
      <c r="U412" s="19"/>
      <c r="V412" s="236" t="s">
        <v>477</v>
      </c>
      <c r="W412" s="237" t="s">
        <v>478</v>
      </c>
      <c r="Y412" s="168"/>
      <c r="AA412" s="189"/>
    </row>
    <row r="413" spans="17:27" s="18" customFormat="1" ht="15" customHeight="1">
      <c r="Q413" s="144"/>
      <c r="R413" s="145"/>
      <c r="S413" s="19"/>
      <c r="T413" s="19"/>
      <c r="U413" s="19"/>
      <c r="V413" s="236" t="s">
        <v>477</v>
      </c>
      <c r="W413" s="237" t="s">
        <v>479</v>
      </c>
      <c r="Y413" s="168"/>
      <c r="AA413" s="189"/>
    </row>
    <row r="414" spans="17:27" s="18" customFormat="1" ht="15" customHeight="1">
      <c r="Q414" s="144"/>
      <c r="R414" s="145"/>
      <c r="S414" s="19"/>
      <c r="T414" s="19"/>
      <c r="U414" s="19"/>
      <c r="V414" s="236" t="s">
        <v>477</v>
      </c>
      <c r="W414" s="237" t="s">
        <v>751</v>
      </c>
      <c r="Y414" s="168"/>
      <c r="AA414" s="189"/>
    </row>
    <row r="415" spans="17:27" s="18" customFormat="1" ht="15" customHeight="1">
      <c r="Q415" s="144"/>
      <c r="R415" s="145"/>
      <c r="S415" s="19"/>
      <c r="T415" s="19"/>
      <c r="U415" s="19"/>
      <c r="V415" s="236"/>
      <c r="W415" s="237" t="s">
        <v>569</v>
      </c>
      <c r="Y415" s="168"/>
      <c r="AA415" s="189"/>
    </row>
    <row r="416" spans="17:27" s="18" customFormat="1" ht="15" customHeight="1">
      <c r="Q416" s="144"/>
      <c r="R416" s="145"/>
      <c r="S416" s="19"/>
      <c r="T416" s="19"/>
      <c r="U416" s="19"/>
      <c r="V416" s="236" t="s">
        <v>480</v>
      </c>
      <c r="W416" s="237" t="s">
        <v>481</v>
      </c>
      <c r="Y416" s="168"/>
      <c r="AA416" s="189"/>
    </row>
    <row r="417" spans="17:27" s="18" customFormat="1" ht="15" customHeight="1">
      <c r="Q417" s="144"/>
      <c r="R417" s="145"/>
      <c r="S417" s="19"/>
      <c r="T417" s="19"/>
      <c r="U417" s="19"/>
      <c r="V417" s="236" t="s">
        <v>480</v>
      </c>
      <c r="W417" s="237" t="s">
        <v>590</v>
      </c>
      <c r="Y417" s="168"/>
      <c r="AA417" s="189"/>
    </row>
    <row r="418" spans="17:27" s="18" customFormat="1" ht="15" customHeight="1">
      <c r="Q418" s="144"/>
      <c r="R418" s="145"/>
      <c r="S418" s="19"/>
      <c r="T418" s="19"/>
      <c r="U418" s="19"/>
      <c r="V418" s="236" t="s">
        <v>480</v>
      </c>
      <c r="W418" s="237" t="s">
        <v>587</v>
      </c>
      <c r="Y418" s="168"/>
      <c r="AA418" s="189"/>
    </row>
    <row r="419" spans="17:27" s="18" customFormat="1" ht="15" customHeight="1">
      <c r="Q419" s="144"/>
      <c r="R419" s="145"/>
      <c r="S419" s="19"/>
      <c r="T419" s="19"/>
      <c r="U419" s="19"/>
      <c r="V419" s="236" t="s">
        <v>480</v>
      </c>
      <c r="W419" s="237" t="s">
        <v>583</v>
      </c>
      <c r="Y419" s="168"/>
      <c r="AA419" s="189"/>
    </row>
    <row r="420" spans="17:27" s="18" customFormat="1" ht="15" customHeight="1">
      <c r="Q420" s="144"/>
      <c r="R420" s="145"/>
      <c r="S420" s="19"/>
      <c r="T420" s="19"/>
      <c r="U420" s="19"/>
      <c r="V420" s="236" t="s">
        <v>480</v>
      </c>
      <c r="W420" s="237" t="s">
        <v>482</v>
      </c>
      <c r="Y420" s="168"/>
      <c r="AA420" s="189"/>
    </row>
    <row r="421" spans="17:27" s="18" customFormat="1" ht="15" customHeight="1">
      <c r="Q421" s="144"/>
      <c r="R421" s="145"/>
      <c r="S421" s="19"/>
      <c r="T421" s="19"/>
      <c r="U421" s="19"/>
      <c r="V421" s="236" t="s">
        <v>480</v>
      </c>
      <c r="W421" s="237" t="s">
        <v>483</v>
      </c>
      <c r="Y421" s="168"/>
      <c r="AA421" s="189"/>
    </row>
    <row r="422" spans="17:27" s="18" customFormat="1" ht="15" customHeight="1">
      <c r="Q422" s="144"/>
      <c r="R422" s="145"/>
      <c r="S422" s="19"/>
      <c r="T422" s="19"/>
      <c r="U422" s="19"/>
      <c r="V422" s="236"/>
      <c r="W422" s="237" t="s">
        <v>569</v>
      </c>
      <c r="Y422" s="168"/>
      <c r="AA422" s="189"/>
    </row>
    <row r="423" spans="17:27" s="18" customFormat="1" ht="15" customHeight="1">
      <c r="Q423" s="144"/>
      <c r="R423" s="145"/>
      <c r="S423" s="19"/>
      <c r="T423" s="19"/>
      <c r="U423" s="19"/>
      <c r="V423" s="236" t="s">
        <v>484</v>
      </c>
      <c r="W423" s="237" t="s">
        <v>581</v>
      </c>
      <c r="Y423" s="168"/>
      <c r="AA423" s="189"/>
    </row>
    <row r="424" spans="17:27" s="18" customFormat="1" ht="15" customHeight="1">
      <c r="Q424" s="144"/>
      <c r="R424" s="145"/>
      <c r="S424" s="19"/>
      <c r="T424" s="19"/>
      <c r="U424" s="19"/>
      <c r="V424" s="236" t="s">
        <v>484</v>
      </c>
      <c r="W424" s="237" t="s">
        <v>485</v>
      </c>
      <c r="Y424" s="168"/>
      <c r="AA424" s="189"/>
    </row>
    <row r="425" spans="17:27" s="18" customFormat="1" ht="15" customHeight="1">
      <c r="Q425" s="144"/>
      <c r="R425" s="145"/>
      <c r="S425" s="19"/>
      <c r="T425" s="19"/>
      <c r="U425" s="19"/>
      <c r="V425" s="236" t="s">
        <v>484</v>
      </c>
      <c r="W425" s="237" t="s">
        <v>486</v>
      </c>
      <c r="Y425" s="168"/>
      <c r="AA425" s="189"/>
    </row>
    <row r="426" spans="17:27" s="18" customFormat="1" ht="15" customHeight="1">
      <c r="Q426" s="144"/>
      <c r="R426" s="145"/>
      <c r="S426" s="19"/>
      <c r="T426" s="19"/>
      <c r="U426" s="19"/>
      <c r="V426" s="236"/>
      <c r="W426" s="237" t="s">
        <v>569</v>
      </c>
      <c r="Y426" s="168"/>
      <c r="AA426" s="189"/>
    </row>
    <row r="427" spans="17:27" s="18" customFormat="1" ht="15" customHeight="1">
      <c r="Q427" s="144"/>
      <c r="R427" s="145"/>
      <c r="S427" s="19"/>
      <c r="T427" s="19"/>
      <c r="U427" s="19"/>
      <c r="V427" s="236" t="s">
        <v>487</v>
      </c>
      <c r="W427" s="237" t="s">
        <v>488</v>
      </c>
      <c r="Y427" s="168"/>
      <c r="AA427" s="189"/>
    </row>
    <row r="428" spans="17:27" s="18" customFormat="1" ht="15" customHeight="1">
      <c r="Q428" s="144"/>
      <c r="R428" s="145"/>
      <c r="S428" s="19"/>
      <c r="T428" s="19"/>
      <c r="U428" s="19"/>
      <c r="V428" s="236" t="s">
        <v>487</v>
      </c>
      <c r="W428" s="237" t="s">
        <v>489</v>
      </c>
      <c r="Y428" s="168"/>
      <c r="AA428" s="189"/>
    </row>
    <row r="429" spans="17:27" s="18" customFormat="1" ht="15" customHeight="1">
      <c r="Q429" s="144"/>
      <c r="R429" s="145"/>
      <c r="S429" s="19"/>
      <c r="T429" s="19"/>
      <c r="U429" s="19"/>
      <c r="V429" s="236" t="s">
        <v>487</v>
      </c>
      <c r="W429" s="237" t="s">
        <v>490</v>
      </c>
      <c r="Y429" s="168"/>
      <c r="AA429" s="189"/>
    </row>
    <row r="430" spans="17:27" s="18" customFormat="1" ht="15" customHeight="1">
      <c r="Q430" s="144"/>
      <c r="R430" s="145"/>
      <c r="S430" s="19"/>
      <c r="T430" s="19"/>
      <c r="U430" s="19"/>
      <c r="V430" s="236" t="s">
        <v>487</v>
      </c>
      <c r="W430" s="237" t="s">
        <v>491</v>
      </c>
      <c r="Y430" s="168"/>
      <c r="AA430" s="189"/>
    </row>
    <row r="431" spans="17:27" s="18" customFormat="1" ht="15" customHeight="1">
      <c r="Q431" s="144"/>
      <c r="R431" s="145"/>
      <c r="S431" s="19"/>
      <c r="T431" s="19"/>
      <c r="U431" s="19"/>
      <c r="V431" s="236" t="s">
        <v>487</v>
      </c>
      <c r="W431" s="237" t="s">
        <v>492</v>
      </c>
      <c r="Y431" s="168"/>
      <c r="AA431" s="189"/>
    </row>
    <row r="432" spans="17:27" s="18" customFormat="1" ht="15" customHeight="1">
      <c r="Q432" s="144"/>
      <c r="R432" s="145"/>
      <c r="S432" s="19"/>
      <c r="T432" s="19"/>
      <c r="U432" s="19"/>
      <c r="V432" s="236" t="s">
        <v>487</v>
      </c>
      <c r="W432" s="237" t="s">
        <v>493</v>
      </c>
      <c r="Y432" s="168"/>
      <c r="AA432" s="189"/>
    </row>
    <row r="433" spans="17:27" s="18" customFormat="1" ht="15" customHeight="1">
      <c r="Q433" s="144"/>
      <c r="R433" s="145"/>
      <c r="S433" s="19"/>
      <c r="T433" s="19"/>
      <c r="U433" s="19"/>
      <c r="V433" s="236"/>
      <c r="W433" s="237" t="s">
        <v>569</v>
      </c>
      <c r="Y433" s="168"/>
      <c r="AA433" s="189"/>
    </row>
    <row r="434" spans="17:27" s="18" customFormat="1" ht="15" customHeight="1">
      <c r="Q434" s="144"/>
      <c r="R434" s="145"/>
      <c r="S434" s="19"/>
      <c r="T434" s="19"/>
      <c r="U434" s="19"/>
      <c r="V434" s="236" t="s">
        <v>494</v>
      </c>
      <c r="W434" s="237" t="s">
        <v>495</v>
      </c>
      <c r="Y434" s="168"/>
      <c r="AA434" s="189"/>
    </row>
    <row r="435" spans="17:27" s="18" customFormat="1" ht="15" customHeight="1">
      <c r="Q435" s="144"/>
      <c r="R435" s="145"/>
      <c r="S435" s="19"/>
      <c r="T435" s="19"/>
      <c r="U435" s="19"/>
      <c r="V435" s="236" t="s">
        <v>494</v>
      </c>
      <c r="W435" s="237" t="s">
        <v>496</v>
      </c>
      <c r="Y435" s="168"/>
      <c r="AA435" s="189"/>
    </row>
    <row r="436" spans="17:27" s="18" customFormat="1" ht="15" customHeight="1">
      <c r="Q436" s="144"/>
      <c r="R436" s="145"/>
      <c r="S436" s="19"/>
      <c r="T436" s="19"/>
      <c r="U436" s="19"/>
      <c r="V436" s="236" t="s">
        <v>494</v>
      </c>
      <c r="W436" s="237" t="s">
        <v>497</v>
      </c>
      <c r="Y436" s="168"/>
      <c r="AA436" s="189"/>
    </row>
    <row r="437" spans="17:27" s="18" customFormat="1" ht="15" customHeight="1">
      <c r="Q437" s="144"/>
      <c r="R437" s="145"/>
      <c r="S437" s="19"/>
      <c r="T437" s="19"/>
      <c r="U437" s="19"/>
      <c r="V437" s="236" t="s">
        <v>494</v>
      </c>
      <c r="W437" s="237" t="s">
        <v>498</v>
      </c>
      <c r="Y437" s="168"/>
      <c r="AA437" s="189"/>
    </row>
    <row r="438" spans="17:27" s="18" customFormat="1" ht="15" customHeight="1">
      <c r="Q438" s="144"/>
      <c r="R438" s="145"/>
      <c r="S438" s="19"/>
      <c r="T438" s="19"/>
      <c r="U438" s="19"/>
      <c r="V438" s="236" t="s">
        <v>494</v>
      </c>
      <c r="W438" s="237" t="s">
        <v>499</v>
      </c>
      <c r="Y438" s="168"/>
      <c r="AA438" s="189"/>
    </row>
    <row r="439" spans="17:27" s="18" customFormat="1" ht="15" customHeight="1">
      <c r="Q439" s="144"/>
      <c r="R439" s="145"/>
      <c r="S439" s="19"/>
      <c r="T439" s="19"/>
      <c r="U439" s="19"/>
      <c r="V439" s="236" t="s">
        <v>494</v>
      </c>
      <c r="W439" s="237" t="s">
        <v>500</v>
      </c>
      <c r="Y439" s="168"/>
      <c r="AA439" s="189"/>
    </row>
    <row r="440" spans="17:27" s="18" customFormat="1" ht="15" customHeight="1">
      <c r="Q440" s="144"/>
      <c r="R440" s="145"/>
      <c r="S440" s="19"/>
      <c r="T440" s="19"/>
      <c r="U440" s="19"/>
      <c r="V440" s="236" t="s">
        <v>494</v>
      </c>
      <c r="W440" s="237" t="s">
        <v>501</v>
      </c>
      <c r="Y440" s="168"/>
      <c r="AA440" s="189"/>
    </row>
    <row r="441" spans="17:27" s="18" customFormat="1" ht="15" customHeight="1">
      <c r="Q441" s="144"/>
      <c r="R441" s="145"/>
      <c r="S441" s="19"/>
      <c r="T441" s="19"/>
      <c r="U441" s="19"/>
      <c r="V441" s="236" t="s">
        <v>494</v>
      </c>
      <c r="W441" s="237" t="s">
        <v>502</v>
      </c>
      <c r="Y441" s="168"/>
      <c r="AA441" s="189"/>
    </row>
    <row r="442" spans="17:27" s="18" customFormat="1" ht="15" customHeight="1">
      <c r="Q442" s="144"/>
      <c r="R442" s="145"/>
      <c r="S442" s="19"/>
      <c r="T442" s="19"/>
      <c r="U442" s="19"/>
      <c r="V442" s="236" t="s">
        <v>494</v>
      </c>
      <c r="W442" s="237" t="s">
        <v>503</v>
      </c>
      <c r="Y442" s="168"/>
      <c r="AA442" s="189"/>
    </row>
    <row r="443" spans="17:27" s="18" customFormat="1" ht="15" customHeight="1">
      <c r="Q443" s="144"/>
      <c r="R443" s="145"/>
      <c r="S443" s="19"/>
      <c r="T443" s="19"/>
      <c r="U443" s="19"/>
      <c r="V443" s="236" t="s">
        <v>494</v>
      </c>
      <c r="W443" s="237" t="s">
        <v>504</v>
      </c>
      <c r="Y443" s="168"/>
      <c r="AA443" s="189"/>
    </row>
    <row r="444" spans="17:27" s="18" customFormat="1" ht="15" customHeight="1">
      <c r="Q444" s="144"/>
      <c r="R444" s="145"/>
      <c r="S444" s="19"/>
      <c r="T444" s="19"/>
      <c r="U444" s="19"/>
      <c r="V444" s="236" t="s">
        <v>494</v>
      </c>
      <c r="W444" s="237" t="s">
        <v>505</v>
      </c>
      <c r="Y444" s="168"/>
      <c r="AA444" s="189"/>
    </row>
    <row r="445" spans="17:27" s="18" customFormat="1" ht="15" customHeight="1">
      <c r="Q445" s="144"/>
      <c r="R445" s="145"/>
      <c r="S445" s="19"/>
      <c r="T445" s="19"/>
      <c r="U445" s="19"/>
      <c r="V445" s="236" t="s">
        <v>494</v>
      </c>
      <c r="W445" s="237" t="s">
        <v>506</v>
      </c>
      <c r="Y445" s="168"/>
      <c r="AA445" s="189"/>
    </row>
    <row r="446" spans="17:27" s="18" customFormat="1" ht="15" customHeight="1">
      <c r="Q446" s="144"/>
      <c r="R446" s="145"/>
      <c r="S446" s="19"/>
      <c r="T446" s="19"/>
      <c r="U446" s="19"/>
      <c r="V446" s="236" t="s">
        <v>494</v>
      </c>
      <c r="W446" s="237" t="s">
        <v>752</v>
      </c>
      <c r="Y446" s="168"/>
      <c r="AA446" s="189"/>
    </row>
    <row r="447" spans="17:27" s="18" customFormat="1" ht="15" customHeight="1">
      <c r="Q447" s="144"/>
      <c r="R447" s="145"/>
      <c r="S447" s="19"/>
      <c r="T447" s="19"/>
      <c r="U447" s="19"/>
      <c r="V447" s="236" t="s">
        <v>494</v>
      </c>
      <c r="W447" s="237" t="s">
        <v>507</v>
      </c>
      <c r="Y447" s="168"/>
      <c r="AA447" s="189"/>
    </row>
    <row r="448" spans="17:27" s="18" customFormat="1" ht="15" customHeight="1">
      <c r="Q448" s="144"/>
      <c r="R448" s="145"/>
      <c r="S448" s="19"/>
      <c r="T448" s="19"/>
      <c r="U448" s="19"/>
      <c r="V448" s="236" t="s">
        <v>494</v>
      </c>
      <c r="W448" s="237" t="s">
        <v>508</v>
      </c>
      <c r="Y448" s="168"/>
      <c r="AA448" s="189"/>
    </row>
    <row r="449" spans="17:27" s="18" customFormat="1" ht="15" customHeight="1">
      <c r="Q449" s="144"/>
      <c r="R449" s="145"/>
      <c r="S449" s="19"/>
      <c r="T449" s="19"/>
      <c r="U449" s="19"/>
      <c r="V449" s="236" t="s">
        <v>494</v>
      </c>
      <c r="W449" s="237" t="s">
        <v>509</v>
      </c>
      <c r="Y449" s="168"/>
      <c r="AA449" s="189"/>
    </row>
    <row r="450" spans="17:27" s="18" customFormat="1" ht="15" customHeight="1">
      <c r="Q450" s="144"/>
      <c r="R450" s="145"/>
      <c r="S450" s="19"/>
      <c r="T450" s="19"/>
      <c r="U450" s="19"/>
      <c r="V450" s="236" t="s">
        <v>494</v>
      </c>
      <c r="W450" s="237" t="s">
        <v>510</v>
      </c>
      <c r="Y450" s="168"/>
      <c r="AA450" s="189"/>
    </row>
    <row r="451" spans="17:27" s="18" customFormat="1" ht="15" customHeight="1">
      <c r="Q451" s="144"/>
      <c r="R451" s="145"/>
      <c r="S451" s="19"/>
      <c r="T451" s="19"/>
      <c r="U451" s="19"/>
      <c r="V451" s="236" t="s">
        <v>494</v>
      </c>
      <c r="W451" s="237" t="s">
        <v>511</v>
      </c>
      <c r="Y451" s="168"/>
      <c r="AA451" s="189"/>
    </row>
    <row r="452" spans="17:27" s="18" customFormat="1" ht="15" customHeight="1">
      <c r="Q452" s="144"/>
      <c r="R452" s="145"/>
      <c r="S452" s="19"/>
      <c r="T452" s="19"/>
      <c r="U452" s="19"/>
      <c r="V452" s="236"/>
      <c r="W452" s="237" t="s">
        <v>569</v>
      </c>
      <c r="Y452" s="168"/>
      <c r="AA452" s="189"/>
    </row>
    <row r="453" spans="17:27" s="18" customFormat="1" ht="15" customHeight="1">
      <c r="Q453" s="144"/>
      <c r="R453" s="145"/>
      <c r="S453" s="19"/>
      <c r="T453" s="19"/>
      <c r="U453" s="19"/>
      <c r="V453" s="236" t="s">
        <v>512</v>
      </c>
      <c r="W453" s="237" t="s">
        <v>753</v>
      </c>
      <c r="Y453" s="168"/>
      <c r="AA453" s="189"/>
    </row>
    <row r="454" spans="17:27" s="18" customFormat="1" ht="15" customHeight="1">
      <c r="Q454" s="144"/>
      <c r="R454" s="145"/>
      <c r="S454" s="19"/>
      <c r="T454" s="19"/>
      <c r="U454" s="19"/>
      <c r="V454" s="236" t="s">
        <v>512</v>
      </c>
      <c r="W454" s="237" t="s">
        <v>513</v>
      </c>
      <c r="Y454" s="168"/>
      <c r="AA454" s="189"/>
    </row>
    <row r="455" spans="17:27" s="18" customFormat="1" ht="15" customHeight="1">
      <c r="Q455" s="144"/>
      <c r="R455" s="145"/>
      <c r="S455" s="19"/>
      <c r="T455" s="19"/>
      <c r="U455" s="19"/>
      <c r="V455" s="236" t="s">
        <v>512</v>
      </c>
      <c r="W455" s="237" t="s">
        <v>514</v>
      </c>
      <c r="Y455" s="168"/>
      <c r="AA455" s="189"/>
    </row>
    <row r="456" spans="17:27" s="18" customFormat="1" ht="15" customHeight="1">
      <c r="Q456" s="144"/>
      <c r="R456" s="145"/>
      <c r="S456" s="19"/>
      <c r="T456" s="19"/>
      <c r="U456" s="19"/>
      <c r="V456" s="236" t="s">
        <v>512</v>
      </c>
      <c r="W456" s="237" t="s">
        <v>515</v>
      </c>
      <c r="Y456" s="168"/>
      <c r="AA456" s="189"/>
    </row>
    <row r="457" spans="17:27" s="18" customFormat="1" ht="15" customHeight="1">
      <c r="Q457" s="144"/>
      <c r="R457" s="145"/>
      <c r="S457" s="19"/>
      <c r="T457" s="19"/>
      <c r="U457" s="19"/>
      <c r="V457" s="236"/>
      <c r="W457" s="237" t="s">
        <v>569</v>
      </c>
      <c r="Y457" s="168"/>
      <c r="AA457" s="189"/>
    </row>
    <row r="458" spans="17:27" s="18" customFormat="1" ht="15" customHeight="1">
      <c r="Q458" s="144"/>
      <c r="R458" s="145"/>
      <c r="S458" s="19"/>
      <c r="T458" s="19"/>
      <c r="U458" s="19"/>
      <c r="V458" s="236" t="s">
        <v>516</v>
      </c>
      <c r="W458" s="237" t="s">
        <v>517</v>
      </c>
      <c r="Y458" s="168"/>
      <c r="AA458" s="189"/>
    </row>
    <row r="459" spans="17:27" s="18" customFormat="1" ht="15" customHeight="1">
      <c r="Q459" s="144"/>
      <c r="R459" s="145"/>
      <c r="S459" s="19"/>
      <c r="T459" s="19"/>
      <c r="U459" s="19"/>
      <c r="V459" s="236" t="s">
        <v>516</v>
      </c>
      <c r="W459" s="237" t="s">
        <v>578</v>
      </c>
      <c r="Y459" s="168"/>
      <c r="AA459" s="189"/>
    </row>
    <row r="460" spans="17:27" s="18" customFormat="1" ht="15" customHeight="1">
      <c r="Q460" s="144"/>
      <c r="R460" s="145"/>
      <c r="S460" s="19"/>
      <c r="T460" s="19"/>
      <c r="U460" s="19"/>
      <c r="V460" s="236" t="s">
        <v>516</v>
      </c>
      <c r="W460" s="237" t="s">
        <v>755</v>
      </c>
      <c r="Y460" s="168"/>
      <c r="AA460" s="189"/>
    </row>
    <row r="461" spans="17:27" s="18" customFormat="1" ht="15" customHeight="1">
      <c r="Q461" s="144"/>
      <c r="R461" s="145"/>
      <c r="S461" s="19"/>
      <c r="T461" s="19"/>
      <c r="U461" s="19"/>
      <c r="V461" s="236" t="s">
        <v>516</v>
      </c>
      <c r="W461" s="237" t="s">
        <v>518</v>
      </c>
      <c r="Y461" s="168"/>
      <c r="AA461" s="189"/>
    </row>
    <row r="462" spans="17:27" s="18" customFormat="1" ht="15" customHeight="1">
      <c r="Q462" s="144"/>
      <c r="R462" s="145"/>
      <c r="S462" s="19"/>
      <c r="T462" s="19"/>
      <c r="U462" s="19"/>
      <c r="V462" s="236" t="s">
        <v>516</v>
      </c>
      <c r="W462" s="237" t="s">
        <v>519</v>
      </c>
      <c r="Y462" s="168"/>
      <c r="AA462" s="189"/>
    </row>
    <row r="463" spans="17:27" s="18" customFormat="1" ht="15" customHeight="1">
      <c r="Q463" s="144"/>
      <c r="R463" s="145"/>
      <c r="S463" s="19"/>
      <c r="T463" s="19"/>
      <c r="U463" s="19"/>
      <c r="V463" s="236" t="s">
        <v>516</v>
      </c>
      <c r="W463" s="237" t="s">
        <v>520</v>
      </c>
      <c r="Y463" s="168"/>
      <c r="AA463" s="189"/>
    </row>
    <row r="464" spans="17:27" s="18" customFormat="1" ht="15" customHeight="1">
      <c r="Q464" s="144"/>
      <c r="R464" s="145"/>
      <c r="S464" s="19"/>
      <c r="T464" s="19"/>
      <c r="U464" s="19"/>
      <c r="V464" s="236"/>
      <c r="W464" s="237" t="s">
        <v>569</v>
      </c>
      <c r="Y464" s="168"/>
      <c r="AA464" s="189"/>
    </row>
    <row r="465" spans="17:27" s="18" customFormat="1" ht="15" customHeight="1">
      <c r="Q465" s="144"/>
      <c r="R465" s="145"/>
      <c r="S465" s="19"/>
      <c r="T465" s="19"/>
      <c r="U465" s="19"/>
      <c r="V465" s="236" t="s">
        <v>521</v>
      </c>
      <c r="W465" s="237" t="s">
        <v>522</v>
      </c>
      <c r="Y465" s="168"/>
      <c r="AA465" s="189"/>
    </row>
    <row r="466" spans="17:27" s="18" customFormat="1" ht="15" customHeight="1">
      <c r="Q466" s="144"/>
      <c r="R466" s="145"/>
      <c r="S466" s="19"/>
      <c r="T466" s="19"/>
      <c r="U466" s="19"/>
      <c r="V466" s="236" t="s">
        <v>521</v>
      </c>
      <c r="W466" s="237" t="s">
        <v>523</v>
      </c>
      <c r="Y466" s="168"/>
      <c r="AA466" s="189"/>
    </row>
    <row r="467" spans="17:27" s="18" customFormat="1" ht="15" customHeight="1">
      <c r="Q467" s="144"/>
      <c r="R467" s="145"/>
      <c r="S467" s="19"/>
      <c r="T467" s="19"/>
      <c r="U467" s="19"/>
      <c r="V467" s="236" t="s">
        <v>521</v>
      </c>
      <c r="W467" s="237" t="s">
        <v>524</v>
      </c>
      <c r="Y467" s="168"/>
      <c r="AA467" s="189"/>
    </row>
    <row r="468" spans="17:27" s="18" customFormat="1" ht="15" customHeight="1">
      <c r="Q468" s="144"/>
      <c r="R468" s="145"/>
      <c r="S468" s="19"/>
      <c r="T468" s="19"/>
      <c r="U468" s="19"/>
      <c r="V468" s="236" t="s">
        <v>521</v>
      </c>
      <c r="W468" s="237" t="s">
        <v>525</v>
      </c>
      <c r="Y468" s="168"/>
      <c r="AA468" s="189"/>
    </row>
    <row r="469" spans="17:27" s="18" customFormat="1" ht="15" customHeight="1">
      <c r="Q469" s="144"/>
      <c r="R469" s="145"/>
      <c r="S469" s="19"/>
      <c r="T469" s="19"/>
      <c r="U469" s="19"/>
      <c r="V469" s="236" t="s">
        <v>521</v>
      </c>
      <c r="W469" s="237" t="s">
        <v>526</v>
      </c>
      <c r="Y469" s="168"/>
      <c r="AA469" s="189"/>
    </row>
    <row r="470" spans="17:27" s="18" customFormat="1" ht="15" customHeight="1">
      <c r="Q470" s="144"/>
      <c r="R470" s="145"/>
      <c r="S470" s="19"/>
      <c r="T470" s="19"/>
      <c r="U470" s="19"/>
      <c r="V470" s="236" t="s">
        <v>521</v>
      </c>
      <c r="W470" s="237" t="s">
        <v>527</v>
      </c>
      <c r="Y470" s="168"/>
      <c r="AA470" s="189"/>
    </row>
    <row r="471" spans="17:27" s="18" customFormat="1" ht="15" customHeight="1">
      <c r="Q471" s="148"/>
      <c r="R471" s="149"/>
      <c r="S471" s="19"/>
      <c r="T471" s="19"/>
      <c r="U471" s="19"/>
      <c r="V471" s="236" t="s">
        <v>521</v>
      </c>
      <c r="W471" s="237" t="s">
        <v>528</v>
      </c>
      <c r="Y471" s="168"/>
      <c r="AA471" s="189"/>
    </row>
    <row r="472" spans="17:27" s="18" customFormat="1" ht="15" customHeight="1">
      <c r="Q472" s="144"/>
      <c r="R472" s="145"/>
      <c r="S472" s="19"/>
      <c r="T472" s="19"/>
      <c r="U472" s="19"/>
      <c r="V472" s="236" t="s">
        <v>521</v>
      </c>
      <c r="W472" s="237" t="s">
        <v>529</v>
      </c>
      <c r="Y472" s="168"/>
      <c r="AA472" s="189"/>
    </row>
    <row r="473" spans="17:27" s="18" customFormat="1" ht="15" customHeight="1">
      <c r="Q473" s="144"/>
      <c r="R473" s="204"/>
      <c r="S473" s="19"/>
      <c r="T473" s="19"/>
      <c r="U473" s="19"/>
      <c r="V473" s="236" t="s">
        <v>521</v>
      </c>
      <c r="W473" s="237" t="s">
        <v>530</v>
      </c>
      <c r="Y473" s="168"/>
      <c r="AA473" s="189"/>
    </row>
    <row r="474" spans="17:27" s="18" customFormat="1" ht="15" customHeight="1">
      <c r="Q474" s="144"/>
      <c r="R474" s="145"/>
      <c r="S474" s="19"/>
      <c r="T474" s="19"/>
      <c r="U474" s="19"/>
      <c r="V474" s="236" t="s">
        <v>521</v>
      </c>
      <c r="W474" s="237" t="s">
        <v>531</v>
      </c>
      <c r="Y474" s="168"/>
      <c r="AA474" s="189"/>
    </row>
    <row r="475" spans="17:27" s="18" customFormat="1" ht="15" customHeight="1">
      <c r="Q475" s="144"/>
      <c r="R475" s="145"/>
      <c r="S475" s="19"/>
      <c r="T475" s="19"/>
      <c r="U475" s="19"/>
      <c r="V475" s="236" t="s">
        <v>521</v>
      </c>
      <c r="W475" s="237" t="s">
        <v>532</v>
      </c>
      <c r="Y475" s="168"/>
      <c r="AA475" s="189"/>
    </row>
    <row r="476" spans="17:27" s="18" customFormat="1" ht="15" customHeight="1">
      <c r="Q476" s="144"/>
      <c r="R476" s="145"/>
      <c r="S476" s="19"/>
      <c r="T476" s="19"/>
      <c r="U476" s="19"/>
      <c r="V476" s="236" t="s">
        <v>521</v>
      </c>
      <c r="W476" s="237" t="s">
        <v>533</v>
      </c>
      <c r="Y476" s="168"/>
      <c r="AA476" s="189"/>
    </row>
    <row r="477" spans="17:27" s="18" customFormat="1" ht="15" customHeight="1">
      <c r="Q477" s="144"/>
      <c r="R477" s="145"/>
      <c r="S477" s="19"/>
      <c r="T477" s="19"/>
      <c r="U477" s="19"/>
      <c r="V477" s="236" t="s">
        <v>521</v>
      </c>
      <c r="W477" s="237" t="s">
        <v>754</v>
      </c>
      <c r="Y477" s="168"/>
      <c r="AA477" s="189"/>
    </row>
    <row r="478" spans="17:27" s="18" customFormat="1" ht="15" customHeight="1">
      <c r="Q478" s="144"/>
      <c r="R478" s="145"/>
      <c r="S478" s="19"/>
      <c r="T478" s="19"/>
      <c r="U478" s="19"/>
      <c r="V478" s="236" t="s">
        <v>521</v>
      </c>
      <c r="W478" s="237" t="s">
        <v>534</v>
      </c>
      <c r="Y478" s="168"/>
      <c r="AA478" s="189"/>
    </row>
    <row r="479" spans="17:27" s="18" customFormat="1" ht="15" customHeight="1">
      <c r="Q479" s="144"/>
      <c r="R479" s="145"/>
      <c r="S479" s="19"/>
      <c r="T479" s="19"/>
      <c r="U479" s="19"/>
      <c r="V479" s="236" t="s">
        <v>521</v>
      </c>
      <c r="W479" s="237" t="s">
        <v>535</v>
      </c>
      <c r="Y479" s="168"/>
      <c r="AA479" s="189"/>
    </row>
    <row r="480" spans="17:27" s="18" customFormat="1" ht="15" customHeight="1">
      <c r="Q480" s="144"/>
      <c r="R480" s="145"/>
      <c r="S480" s="19"/>
      <c r="T480" s="19"/>
      <c r="U480" s="19"/>
      <c r="V480" s="236" t="s">
        <v>521</v>
      </c>
      <c r="W480" s="237" t="s">
        <v>536</v>
      </c>
      <c r="Y480" s="168"/>
      <c r="AA480" s="189"/>
    </row>
    <row r="481" spans="17:27" s="18" customFormat="1" ht="15" customHeight="1">
      <c r="Q481" s="144"/>
      <c r="R481" s="145"/>
      <c r="S481" s="19"/>
      <c r="T481" s="19"/>
      <c r="U481" s="19"/>
      <c r="V481" s="236" t="s">
        <v>521</v>
      </c>
      <c r="W481" s="237" t="s">
        <v>537</v>
      </c>
      <c r="Y481" s="168"/>
      <c r="AA481" s="189"/>
    </row>
    <row r="482" spans="17:27" s="18" customFormat="1" ht="15" customHeight="1">
      <c r="Q482" s="144"/>
      <c r="R482" s="145"/>
      <c r="S482" s="19"/>
      <c r="T482" s="19"/>
      <c r="U482" s="19"/>
      <c r="V482" s="236" t="s">
        <v>521</v>
      </c>
      <c r="W482" s="237" t="s">
        <v>538</v>
      </c>
      <c r="Y482" s="168"/>
      <c r="AA482" s="189"/>
    </row>
    <row r="483" spans="17:27" s="18" customFormat="1" ht="15" customHeight="1">
      <c r="Q483" s="144"/>
      <c r="R483" s="145"/>
      <c r="S483" s="19"/>
      <c r="T483" s="19"/>
      <c r="U483" s="19"/>
      <c r="V483" s="273" t="s">
        <v>521</v>
      </c>
      <c r="W483" s="274" t="s">
        <v>332</v>
      </c>
      <c r="Y483" s="168"/>
      <c r="AA483" s="189"/>
    </row>
    <row r="484" spans="17:27" s="18" customFormat="1" ht="15" customHeight="1">
      <c r="Q484" s="144"/>
      <c r="R484" s="145"/>
      <c r="S484" s="19"/>
      <c r="T484" s="19"/>
      <c r="U484" s="19"/>
      <c r="V484" s="236"/>
      <c r="W484" s="237" t="s">
        <v>569</v>
      </c>
      <c r="Y484" s="168"/>
      <c r="AA484" s="189"/>
    </row>
    <row r="485" spans="17:27" s="18" customFormat="1" ht="15" customHeight="1">
      <c r="Q485" s="144"/>
      <c r="R485" s="145"/>
      <c r="S485" s="19"/>
      <c r="T485" s="19"/>
      <c r="U485" s="19"/>
      <c r="V485" s="236" t="s">
        <v>539</v>
      </c>
      <c r="W485" s="232" t="s">
        <v>743</v>
      </c>
      <c r="Y485" s="168"/>
      <c r="AA485" s="189"/>
    </row>
    <row r="486" spans="17:27" s="18" customFormat="1" ht="15" customHeight="1">
      <c r="Q486" s="144"/>
      <c r="R486" s="145"/>
      <c r="S486" s="19"/>
      <c r="T486" s="19"/>
      <c r="U486" s="19"/>
      <c r="V486" s="236" t="s">
        <v>539</v>
      </c>
      <c r="W486" s="237" t="s">
        <v>540</v>
      </c>
      <c r="Y486" s="168"/>
      <c r="AA486" s="189"/>
    </row>
    <row r="487" spans="17:27" s="18" customFormat="1" ht="15" customHeight="1">
      <c r="Q487" s="144"/>
      <c r="R487" s="145"/>
      <c r="S487" s="19"/>
      <c r="T487" s="19"/>
      <c r="U487" s="19"/>
      <c r="V487" s="236" t="s">
        <v>539</v>
      </c>
      <c r="W487" s="237" t="s">
        <v>541</v>
      </c>
      <c r="Y487" s="168"/>
      <c r="AA487" s="189"/>
    </row>
    <row r="488" spans="17:27" s="18" customFormat="1" ht="15" customHeight="1">
      <c r="Q488" s="144"/>
      <c r="R488" s="145"/>
      <c r="S488" s="19"/>
      <c r="T488" s="19"/>
      <c r="U488" s="19"/>
      <c r="V488" s="236" t="s">
        <v>539</v>
      </c>
      <c r="W488" s="237" t="s">
        <v>542</v>
      </c>
      <c r="Y488" s="168"/>
      <c r="AA488" s="189"/>
    </row>
    <row r="489" spans="17:27" s="18" customFormat="1" ht="15" customHeight="1">
      <c r="Q489" s="144"/>
      <c r="R489" s="145"/>
      <c r="S489" s="19"/>
      <c r="T489" s="19"/>
      <c r="U489" s="19"/>
      <c r="V489" s="236" t="s">
        <v>539</v>
      </c>
      <c r="W489" s="237" t="s">
        <v>543</v>
      </c>
      <c r="Y489" s="168"/>
      <c r="AA489" s="189"/>
    </row>
    <row r="490" spans="17:27" s="18" customFormat="1" ht="15" customHeight="1">
      <c r="Q490" s="144"/>
      <c r="R490" s="145"/>
      <c r="S490" s="19"/>
      <c r="T490" s="19"/>
      <c r="U490" s="19"/>
      <c r="V490" s="236" t="s">
        <v>539</v>
      </c>
      <c r="W490" s="237" t="s">
        <v>544</v>
      </c>
      <c r="Y490" s="168"/>
      <c r="AA490" s="189"/>
    </row>
    <row r="491" spans="17:27" s="18" customFormat="1" ht="15" customHeight="1">
      <c r="Q491" s="144"/>
      <c r="R491" s="145"/>
      <c r="S491" s="19"/>
      <c r="T491" s="19"/>
      <c r="U491" s="19"/>
      <c r="V491" s="236" t="s">
        <v>539</v>
      </c>
      <c r="W491" s="237" t="s">
        <v>545</v>
      </c>
      <c r="Y491" s="168"/>
      <c r="AA491" s="189"/>
    </row>
    <row r="492" spans="17:27" s="18" customFormat="1" ht="15" customHeight="1">
      <c r="Q492" s="144"/>
      <c r="R492" s="145"/>
      <c r="S492" s="19"/>
      <c r="T492" s="19"/>
      <c r="U492" s="19"/>
      <c r="V492" s="236" t="s">
        <v>539</v>
      </c>
      <c r="W492" s="237" t="s">
        <v>546</v>
      </c>
      <c r="Y492" s="168"/>
      <c r="AA492" s="189"/>
    </row>
    <row r="493" spans="17:27" s="18" customFormat="1" ht="15" customHeight="1">
      <c r="Q493" s="144"/>
      <c r="R493" s="145"/>
      <c r="S493" s="19"/>
      <c r="T493" s="19"/>
      <c r="U493" s="19"/>
      <c r="V493" s="236" t="s">
        <v>539</v>
      </c>
      <c r="W493" s="237" t="s">
        <v>547</v>
      </c>
      <c r="Y493" s="168"/>
      <c r="AA493" s="189"/>
    </row>
    <row r="494" spans="17:27" s="18" customFormat="1" ht="15" customHeight="1">
      <c r="Q494" s="144"/>
      <c r="R494" s="145"/>
      <c r="S494" s="19"/>
      <c r="T494" s="19"/>
      <c r="U494" s="19"/>
      <c r="V494" s="236" t="s">
        <v>539</v>
      </c>
      <c r="W494" s="237" t="s">
        <v>548</v>
      </c>
      <c r="Y494" s="168"/>
      <c r="AA494" s="189"/>
    </row>
    <row r="495" spans="17:27" s="18" customFormat="1" ht="15" customHeight="1">
      <c r="Q495" s="144"/>
      <c r="R495" s="145"/>
      <c r="S495" s="19"/>
      <c r="T495" s="19"/>
      <c r="U495" s="19"/>
      <c r="V495" s="236"/>
      <c r="W495" s="237" t="s">
        <v>569</v>
      </c>
      <c r="Y495" s="168"/>
      <c r="AA495" s="189"/>
    </row>
    <row r="496" spans="17:27" s="18" customFormat="1" ht="15" customHeight="1">
      <c r="Q496" s="144"/>
      <c r="R496" s="145"/>
      <c r="S496" s="19"/>
      <c r="T496" s="19"/>
      <c r="U496" s="19"/>
      <c r="V496" s="236" t="s">
        <v>549</v>
      </c>
      <c r="W496" s="237" t="s">
        <v>591</v>
      </c>
      <c r="Y496" s="168"/>
      <c r="AA496" s="189"/>
    </row>
    <row r="497" spans="3:28" s="18" customFormat="1" ht="15" customHeight="1">
      <c r="Q497" s="144"/>
      <c r="R497" s="145"/>
      <c r="S497" s="19"/>
      <c r="T497" s="19"/>
      <c r="U497" s="19"/>
      <c r="V497" s="236" t="s">
        <v>549</v>
      </c>
      <c r="W497" s="237" t="s">
        <v>550</v>
      </c>
      <c r="Y497" s="168"/>
      <c r="AA497" s="189"/>
    </row>
    <row r="498" spans="3:28" s="18" customFormat="1" ht="15" customHeight="1">
      <c r="Q498" s="144"/>
      <c r="R498" s="145"/>
      <c r="S498" s="19"/>
      <c r="T498" s="19"/>
      <c r="U498" s="19"/>
      <c r="V498" s="236" t="s">
        <v>549</v>
      </c>
      <c r="W498" s="237" t="s">
        <v>551</v>
      </c>
      <c r="Y498" s="168"/>
      <c r="AA498" s="189"/>
    </row>
    <row r="499" spans="3:28" s="18" customFormat="1" ht="15" customHeight="1">
      <c r="Q499" s="144"/>
      <c r="R499" s="145"/>
      <c r="S499" s="19"/>
      <c r="T499" s="19"/>
      <c r="U499" s="19"/>
      <c r="V499" s="236" t="s">
        <v>549</v>
      </c>
      <c r="W499" s="237" t="s">
        <v>552</v>
      </c>
      <c r="Y499" s="168"/>
      <c r="AA499" s="189"/>
    </row>
    <row r="500" spans="3:28" s="18" customFormat="1" ht="15" customHeight="1">
      <c r="Q500" s="144"/>
      <c r="R500" s="145"/>
      <c r="S500" s="19"/>
      <c r="T500" s="19"/>
      <c r="U500" s="19"/>
      <c r="V500" s="236"/>
      <c r="W500" s="237" t="s">
        <v>569</v>
      </c>
      <c r="Y500" s="168"/>
      <c r="AA500" s="189"/>
    </row>
    <row r="501" spans="3:28" s="18" customFormat="1" ht="15" customHeight="1">
      <c r="Q501" s="144"/>
      <c r="R501" s="145"/>
      <c r="S501" s="19"/>
      <c r="T501" s="19"/>
      <c r="U501" s="19"/>
      <c r="V501" s="236" t="s">
        <v>553</v>
      </c>
      <c r="W501" s="237" t="s">
        <v>554</v>
      </c>
      <c r="Y501" s="168"/>
      <c r="AA501" s="189"/>
    </row>
    <row r="502" spans="3:28" s="18" customFormat="1" ht="15" customHeight="1">
      <c r="Q502" s="144"/>
      <c r="R502" s="145"/>
      <c r="S502" s="19"/>
      <c r="T502" s="19"/>
      <c r="U502" s="19"/>
      <c r="V502" s="236" t="s">
        <v>553</v>
      </c>
      <c r="W502" s="237" t="s">
        <v>555</v>
      </c>
      <c r="Y502" s="168"/>
      <c r="AA502" s="189"/>
    </row>
    <row r="503" spans="3:28" s="18" customFormat="1" ht="15" customHeight="1">
      <c r="Q503" s="144"/>
      <c r="R503" s="145"/>
      <c r="S503" s="19"/>
      <c r="T503" s="5"/>
      <c r="U503" s="19"/>
      <c r="V503" s="236" t="s">
        <v>553</v>
      </c>
      <c r="W503" s="237" t="s">
        <v>556</v>
      </c>
      <c r="Y503" s="168"/>
      <c r="AA503" s="189"/>
    </row>
    <row r="504" spans="3:28" ht="14.25">
      <c r="C504" s="18"/>
      <c r="D504" s="18"/>
      <c r="E504" s="18"/>
      <c r="Q504" s="144"/>
      <c r="R504" s="145"/>
      <c r="V504" s="236" t="s">
        <v>553</v>
      </c>
      <c r="W504" s="237" t="s">
        <v>557</v>
      </c>
      <c r="Y504" s="168"/>
      <c r="AB504" s="6"/>
    </row>
    <row r="505" spans="3:28" ht="14.25">
      <c r="C505" s="18"/>
      <c r="Q505" s="143"/>
      <c r="R505" s="202"/>
      <c r="V505" s="236" t="s">
        <v>553</v>
      </c>
      <c r="W505" s="237" t="s">
        <v>558</v>
      </c>
      <c r="AB505" s="6"/>
    </row>
    <row r="506" spans="3:28">
      <c r="V506" s="236" t="s">
        <v>553</v>
      </c>
      <c r="W506" s="237" t="s">
        <v>559</v>
      </c>
      <c r="AB506" s="6"/>
    </row>
    <row r="507" spans="3:28">
      <c r="V507" s="236" t="s">
        <v>553</v>
      </c>
      <c r="W507" s="237" t="s">
        <v>560</v>
      </c>
      <c r="AB507" s="6"/>
    </row>
    <row r="508" spans="3:28">
      <c r="V508" s="236" t="s">
        <v>553</v>
      </c>
      <c r="W508" s="237" t="s">
        <v>561</v>
      </c>
    </row>
    <row r="509" spans="3:28">
      <c r="V509" s="236" t="s">
        <v>553</v>
      </c>
      <c r="W509" s="237" t="s">
        <v>562</v>
      </c>
    </row>
    <row r="510" spans="3:28">
      <c r="V510" s="236"/>
      <c r="W510" s="237" t="s">
        <v>569</v>
      </c>
    </row>
    <row r="511" spans="3:28">
      <c r="V511" s="236" t="s">
        <v>563</v>
      </c>
      <c r="W511" s="237" t="s">
        <v>564</v>
      </c>
    </row>
    <row r="512" spans="3:28">
      <c r="V512" s="236" t="s">
        <v>563</v>
      </c>
      <c r="W512" s="237" t="s">
        <v>565</v>
      </c>
    </row>
    <row r="513" spans="22:23">
      <c r="V513" s="236" t="s">
        <v>563</v>
      </c>
      <c r="W513" s="237" t="s">
        <v>566</v>
      </c>
    </row>
    <row r="514" spans="22:23">
      <c r="V514" s="236" t="s">
        <v>563</v>
      </c>
      <c r="W514" s="237" t="s">
        <v>567</v>
      </c>
    </row>
    <row r="515" spans="22:23">
      <c r="V515" s="236" t="s">
        <v>563</v>
      </c>
      <c r="W515" s="237" t="s">
        <v>568</v>
      </c>
    </row>
    <row r="516" spans="22:23">
      <c r="V516" s="236"/>
      <c r="W516" s="237" t="s">
        <v>569</v>
      </c>
    </row>
  </sheetData>
  <sheetProtection sheet="1" objects="1" scenarios="1" selectLockedCells="1"/>
  <sortState ref="T58:T107">
    <sortCondition ref="T58"/>
  </sortState>
  <mergeCells count="94">
    <mergeCell ref="N12:O12"/>
    <mergeCell ref="N13:O13"/>
    <mergeCell ref="F45:G45"/>
    <mergeCell ref="H45:I45"/>
    <mergeCell ref="K13:L13"/>
    <mergeCell ref="K20:L20"/>
    <mergeCell ref="K21:L21"/>
    <mergeCell ref="K22:L22"/>
    <mergeCell ref="K23:L23"/>
    <mergeCell ref="K12:L12"/>
    <mergeCell ref="N22:O22"/>
    <mergeCell ref="N23:O23"/>
    <mergeCell ref="N33:O33"/>
    <mergeCell ref="N20:O20"/>
    <mergeCell ref="N17:O17"/>
    <mergeCell ref="K16:L16"/>
    <mergeCell ref="A1:O1"/>
    <mergeCell ref="A2:O2"/>
    <mergeCell ref="G10:I10"/>
    <mergeCell ref="F5:I5"/>
    <mergeCell ref="J5:M5"/>
    <mergeCell ref="N10:O10"/>
    <mergeCell ref="K9:L9"/>
    <mergeCell ref="K10:L10"/>
    <mergeCell ref="L6:N6"/>
    <mergeCell ref="G6:J6"/>
    <mergeCell ref="G7:J7"/>
    <mergeCell ref="L7:N7"/>
    <mergeCell ref="A29:E29"/>
    <mergeCell ref="N26:O26"/>
    <mergeCell ref="N27:O27"/>
    <mergeCell ref="N24:O24"/>
    <mergeCell ref="K25:L25"/>
    <mergeCell ref="K26:L26"/>
    <mergeCell ref="K24:L24"/>
    <mergeCell ref="K27:L27"/>
    <mergeCell ref="N29:O29"/>
    <mergeCell ref="N25:O25"/>
    <mergeCell ref="N21:O21"/>
    <mergeCell ref="N16:O16"/>
    <mergeCell ref="N14:O14"/>
    <mergeCell ref="N15:O15"/>
    <mergeCell ref="K18:L18"/>
    <mergeCell ref="K17:L17"/>
    <mergeCell ref="K14:L14"/>
    <mergeCell ref="N18:O18"/>
    <mergeCell ref="K19:L19"/>
    <mergeCell ref="K15:L15"/>
    <mergeCell ref="N54:O54"/>
    <mergeCell ref="N48:O48"/>
    <mergeCell ref="N49:O49"/>
    <mergeCell ref="N50:O50"/>
    <mergeCell ref="N51:O51"/>
    <mergeCell ref="N52:O52"/>
    <mergeCell ref="C52:C53"/>
    <mergeCell ref="J44:K44"/>
    <mergeCell ref="J45:K45"/>
    <mergeCell ref="F44:G44"/>
    <mergeCell ref="H44:I44"/>
    <mergeCell ref="A48:E48"/>
    <mergeCell ref="F48:G48"/>
    <mergeCell ref="J47:K47"/>
    <mergeCell ref="A47:B47"/>
    <mergeCell ref="F47:G47"/>
    <mergeCell ref="F46:G46"/>
    <mergeCell ref="H46:I46"/>
    <mergeCell ref="J46:K46"/>
    <mergeCell ref="H47:I47"/>
    <mergeCell ref="A46:B46"/>
    <mergeCell ref="A45:B45"/>
    <mergeCell ref="A44:B44"/>
    <mergeCell ref="N46:O46"/>
    <mergeCell ref="N44:O44"/>
    <mergeCell ref="N45:O45"/>
    <mergeCell ref="N19:O19"/>
    <mergeCell ref="A42:G42"/>
    <mergeCell ref="A41:I41"/>
    <mergeCell ref="A34:B35"/>
    <mergeCell ref="E34:E35"/>
    <mergeCell ref="E36:E37"/>
    <mergeCell ref="D36:D37"/>
    <mergeCell ref="C36:C37"/>
    <mergeCell ref="A39:E39"/>
    <mergeCell ref="A36:B37"/>
    <mergeCell ref="N38:O38"/>
    <mergeCell ref="N39:O39"/>
    <mergeCell ref="N37:O37"/>
    <mergeCell ref="N35:O35"/>
    <mergeCell ref="N36:O36"/>
    <mergeCell ref="N34:O34"/>
    <mergeCell ref="A30:E31"/>
    <mergeCell ref="A32:E32"/>
    <mergeCell ref="C34:C35"/>
    <mergeCell ref="D34:D35"/>
  </mergeCells>
  <phoneticPr fontId="2" type="noConversion"/>
  <dataValidations count="6">
    <dataValidation type="list" allowBlank="1" showInputMessage="1" showErrorMessage="1" sqref="D12:D28">
      <formula1>INDIRECT(C12)</formula1>
    </dataValidation>
    <dataValidation type="list" allowBlank="1" showInputMessage="1" showErrorMessage="1" sqref="K12:L14 K16:L27">
      <formula1>IF(C12="KY",MEAL_IN,IF(LEN(TRIM(C12))&gt;1,MEAL_OUT,$R$1))</formula1>
    </dataValidation>
    <dataValidation type="list" allowBlank="1" showInputMessage="1" showErrorMessage="1" sqref="I44:I47">
      <formula1>MiscTravel</formula1>
    </dataValidation>
    <dataValidation type="list" allowBlank="1" showInputMessage="1" showErrorMessage="1" sqref="C12:C27">
      <formula1>STATES</formula1>
    </dataValidation>
    <dataValidation type="list" allowBlank="1" showInputMessage="1" showErrorMessage="1" sqref="K15:L15">
      <formula1>IF(C15="KY",MEAL_IN,IF(LEN(TRIM(C15))&gt;1,MEAL_OUT,$R$1))</formula1>
    </dataValidation>
    <dataValidation type="date" allowBlank="1" showInputMessage="1" showErrorMessage="1" error="Must Input Valid Date Format:_x000a__x000a_MM/DD/YYYY_x000a__x000a_&gt; Minimum Date and _x000a_&lt;= Return Date" sqref="A12:A27">
      <formula1>MIN_DATE</formula1>
      <formula2>TP_Return_Date</formula2>
    </dataValidation>
  </dataValidations>
  <printOptions horizontalCentered="1"/>
  <pageMargins left="0.5" right="0.5" top="0.5" bottom="0.25" header="0.25" footer="0.25"/>
  <pageSetup scale="75" orientation="landscape" r:id="rId1"/>
  <headerFooter alignWithMargins="0">
    <oddFooter>&amp;L&amp;8&amp;Z&amp;F&amp;RPage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Z57"/>
  <sheetViews>
    <sheetView showGridLines="0" zoomScale="75" workbookViewId="0">
      <selection activeCell="A12" sqref="A12"/>
    </sheetView>
  </sheetViews>
  <sheetFormatPr defaultRowHeight="12.75"/>
  <cols>
    <col min="1" max="1" width="12" style="6" customWidth="1"/>
    <col min="2" max="2" width="2.7109375" style="6" customWidth="1"/>
    <col min="3" max="5" width="15" style="6" customWidth="1"/>
    <col min="6" max="6" width="2.7109375" style="6" customWidth="1"/>
    <col min="7" max="7" width="10.7109375" style="6" customWidth="1"/>
    <col min="8" max="8" width="11.7109375" style="6" customWidth="1"/>
    <col min="9" max="9" width="10.7109375" style="6" customWidth="1"/>
    <col min="10" max="10" width="2.7109375" style="6" customWidth="1"/>
    <col min="11" max="11" width="23.140625" style="6" customWidth="1"/>
    <col min="12" max="12" width="6.7109375" style="6" customWidth="1"/>
    <col min="13" max="13" width="2.7109375" style="6" customWidth="1"/>
    <col min="14" max="14" width="18.28515625" style="6" customWidth="1"/>
    <col min="15" max="15" width="2.42578125" style="6" customWidth="1"/>
    <col min="16" max="16" width="1.140625" style="6" customWidth="1"/>
    <col min="17" max="17" width="9.85546875" style="6" hidden="1" customWidth="1"/>
    <col min="18" max="22" width="12.5703125" style="5" hidden="1" customWidth="1"/>
    <col min="23" max="26" width="9.140625" style="6" hidden="1" customWidth="1"/>
    <col min="27" max="16384" width="9.140625" style="6"/>
  </cols>
  <sheetData>
    <row r="1" spans="1:22" s="31" customFormat="1" ht="15.75">
      <c r="A1" s="380" t="s">
        <v>95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R1" s="30"/>
      <c r="S1" s="30"/>
      <c r="T1" s="30"/>
      <c r="U1" s="30"/>
      <c r="V1" s="30"/>
    </row>
    <row r="2" spans="1:22" s="31" customFormat="1" ht="15.75">
      <c r="A2" s="380" t="s">
        <v>103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R2" s="30"/>
      <c r="S2" s="30"/>
      <c r="T2" s="30"/>
      <c r="U2" s="30"/>
      <c r="V2" s="30"/>
    </row>
    <row r="3" spans="1:22" ht="7.5" customHeight="1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22" ht="18" customHeight="1">
      <c r="E4" s="32" t="s">
        <v>30</v>
      </c>
      <c r="F4" s="74">
        <f>TitlePage!F6</f>
        <v>0</v>
      </c>
      <c r="G4" s="93"/>
      <c r="H4" s="93"/>
      <c r="I4" s="93"/>
      <c r="J4" s="93"/>
      <c r="K4" s="93"/>
      <c r="L4" s="93"/>
      <c r="M4" s="93"/>
      <c r="N4" s="7"/>
      <c r="O4" s="7"/>
      <c r="P4" s="24"/>
      <c r="R4" s="29"/>
      <c r="S4" s="29"/>
      <c r="T4" s="29"/>
      <c r="U4" s="29"/>
    </row>
    <row r="5" spans="1:22" ht="18" customHeight="1">
      <c r="E5" s="33" t="s">
        <v>2</v>
      </c>
      <c r="F5" s="447">
        <f>TitlePage!Q6</f>
        <v>0</v>
      </c>
      <c r="G5" s="448"/>
      <c r="H5" s="448"/>
      <c r="I5" s="448"/>
      <c r="J5" s="447"/>
      <c r="K5" s="447"/>
      <c r="L5" s="447"/>
      <c r="M5" s="447"/>
      <c r="N5" s="7"/>
      <c r="O5" s="7"/>
    </row>
    <row r="6" spans="1:22" ht="12.75" customHeight="1">
      <c r="D6" s="46" t="s">
        <v>58</v>
      </c>
      <c r="F6" s="33" t="s">
        <v>5</v>
      </c>
      <c r="G6" s="451">
        <f>TitlePage!G11</f>
        <v>0</v>
      </c>
      <c r="H6" s="451"/>
      <c r="I6" s="451"/>
      <c r="J6" s="451"/>
      <c r="K6" s="32" t="s">
        <v>7</v>
      </c>
      <c r="L6" s="450">
        <f>TitlePage!Q11</f>
        <v>0</v>
      </c>
      <c r="M6" s="450"/>
      <c r="N6" s="450"/>
      <c r="O6" s="13"/>
    </row>
    <row r="7" spans="1:22" ht="12.75" customHeight="1">
      <c r="F7" s="33" t="s">
        <v>6</v>
      </c>
      <c r="G7" s="452">
        <f>TitlePage!G12</f>
        <v>0</v>
      </c>
      <c r="H7" s="452"/>
      <c r="I7" s="452"/>
      <c r="J7" s="452"/>
      <c r="K7" s="33" t="s">
        <v>8</v>
      </c>
      <c r="L7" s="453">
        <f>TitlePage!Q12</f>
        <v>0</v>
      </c>
      <c r="M7" s="453"/>
      <c r="N7" s="453"/>
    </row>
    <row r="8" spans="1:22" ht="12.75" customHeight="1">
      <c r="A8" s="130" t="s">
        <v>774</v>
      </c>
      <c r="B8" s="130"/>
      <c r="C8" s="130"/>
      <c r="D8" s="130"/>
      <c r="E8" s="130"/>
      <c r="F8" s="1"/>
      <c r="G8" s="1"/>
    </row>
    <row r="9" spans="1:22">
      <c r="G9" s="429" t="s">
        <v>38</v>
      </c>
      <c r="H9" s="429"/>
      <c r="I9" s="35" t="s">
        <v>55</v>
      </c>
      <c r="N9" s="5"/>
      <c r="O9" s="5"/>
      <c r="P9" s="5"/>
      <c r="Q9" s="5"/>
      <c r="S9" s="6"/>
      <c r="T9" s="6"/>
      <c r="U9" s="6"/>
      <c r="V9" s="6"/>
    </row>
    <row r="10" spans="1:22" ht="12.75" customHeight="1">
      <c r="A10" s="35" t="s">
        <v>21</v>
      </c>
      <c r="B10" s="7"/>
      <c r="C10" s="429" t="s">
        <v>33</v>
      </c>
      <c r="D10" s="429"/>
      <c r="E10" s="429"/>
      <c r="F10" s="36"/>
      <c r="G10" s="429" t="s">
        <v>48</v>
      </c>
      <c r="H10" s="429"/>
      <c r="I10" s="35" t="s">
        <v>56</v>
      </c>
      <c r="J10" s="429" t="s">
        <v>37</v>
      </c>
      <c r="K10" s="429"/>
      <c r="R10" s="5" t="s">
        <v>25</v>
      </c>
      <c r="S10" s="5" t="s">
        <v>26</v>
      </c>
      <c r="T10" s="5" t="s">
        <v>27</v>
      </c>
      <c r="U10" s="5" t="s">
        <v>28</v>
      </c>
      <c r="V10" s="5" t="s">
        <v>29</v>
      </c>
    </row>
    <row r="11" spans="1:22" ht="3" customHeight="1">
      <c r="A11" s="37"/>
      <c r="B11" s="38"/>
      <c r="C11" s="11"/>
      <c r="D11" s="11"/>
      <c r="E11" s="11"/>
      <c r="F11" s="38"/>
      <c r="G11" s="455"/>
      <c r="H11" s="455"/>
      <c r="I11" s="38"/>
      <c r="J11" s="11"/>
      <c r="K11" s="12"/>
      <c r="N11" s="5"/>
      <c r="O11" s="5"/>
      <c r="P11" s="5"/>
      <c r="Q11" s="5"/>
      <c r="S11" s="6"/>
      <c r="T11" s="6"/>
      <c r="U11" s="6"/>
      <c r="V11" s="6"/>
    </row>
    <row r="12" spans="1:22" ht="15" customHeight="1">
      <c r="A12" s="300"/>
      <c r="B12" s="39"/>
      <c r="C12" s="458"/>
      <c r="D12" s="441"/>
      <c r="E12" s="440"/>
      <c r="F12" s="40"/>
      <c r="G12" s="456"/>
      <c r="H12" s="457"/>
      <c r="I12" s="331">
        <v>0.56000000000000005</v>
      </c>
      <c r="J12" s="461">
        <f>ROUND((G12*I12),2)</f>
        <v>0</v>
      </c>
      <c r="K12" s="462"/>
      <c r="R12" s="8" t="str">
        <f t="shared" ref="R12:R27" si="0">IF($C12="535113 In-state Travel Misc. Expenses",$J12," ")</f>
        <v xml:space="preserve"> </v>
      </c>
      <c r="S12" s="8" t="str">
        <f t="shared" ref="S12:S27" si="1">IF($C12="535213 Out-of-state Travel Misc. Expenses",$J12," ")</f>
        <v xml:space="preserve"> </v>
      </c>
      <c r="T12" s="8" t="str">
        <f t="shared" ref="T12:T27" si="2">IF($C12="535313 International Travel Misc. Expenses",$J12," ")</f>
        <v xml:space="preserve"> </v>
      </c>
      <c r="U12" s="8" t="str">
        <f t="shared" ref="U12:U27" si="3">IF($C12="535413 Student Travel Misc. Expenses",$J12," ")</f>
        <v xml:space="preserve"> </v>
      </c>
      <c r="V12" s="8" t="str">
        <f t="shared" ref="V12:V27" si="4">IF($C12="535553 Other Non-Employee Travel Misc. Expenses",$J12," ")</f>
        <v xml:space="preserve"> </v>
      </c>
    </row>
    <row r="13" spans="1:22" ht="15" customHeight="1">
      <c r="A13" s="301"/>
      <c r="B13" s="41"/>
      <c r="C13" s="458"/>
      <c r="D13" s="441"/>
      <c r="E13" s="440"/>
      <c r="F13" s="41"/>
      <c r="G13" s="456"/>
      <c r="H13" s="457"/>
      <c r="I13" s="331">
        <v>0.56000000000000005</v>
      </c>
      <c r="J13" s="461">
        <f t="shared" ref="J13:J27" si="5">ROUND((G13*I13),2)</f>
        <v>0</v>
      </c>
      <c r="K13" s="462"/>
      <c r="L13" s="42"/>
      <c r="R13" s="8" t="str">
        <f t="shared" si="0"/>
        <v xml:space="preserve"> </v>
      </c>
      <c r="S13" s="8" t="str">
        <f t="shared" si="1"/>
        <v xml:space="preserve"> </v>
      </c>
      <c r="T13" s="8" t="str">
        <f t="shared" si="2"/>
        <v xml:space="preserve"> </v>
      </c>
      <c r="U13" s="8" t="str">
        <f t="shared" si="3"/>
        <v xml:space="preserve"> </v>
      </c>
      <c r="V13" s="8" t="str">
        <f t="shared" si="4"/>
        <v xml:space="preserve"> </v>
      </c>
    </row>
    <row r="14" spans="1:22" ht="15" customHeight="1">
      <c r="A14" s="301"/>
      <c r="B14" s="41"/>
      <c r="C14" s="458"/>
      <c r="D14" s="441"/>
      <c r="E14" s="440"/>
      <c r="F14" s="41"/>
      <c r="G14" s="456"/>
      <c r="H14" s="457"/>
      <c r="I14" s="331">
        <v>0.56000000000000005</v>
      </c>
      <c r="J14" s="461">
        <f t="shared" si="5"/>
        <v>0</v>
      </c>
      <c r="K14" s="462"/>
      <c r="R14" s="8" t="str">
        <f t="shared" si="0"/>
        <v xml:space="preserve"> </v>
      </c>
      <c r="S14" s="8" t="str">
        <f t="shared" si="1"/>
        <v xml:space="preserve"> </v>
      </c>
      <c r="T14" s="8" t="str">
        <f t="shared" si="2"/>
        <v xml:space="preserve"> </v>
      </c>
      <c r="U14" s="8" t="str">
        <f t="shared" si="3"/>
        <v xml:space="preserve"> </v>
      </c>
      <c r="V14" s="8" t="str">
        <f t="shared" si="4"/>
        <v xml:space="preserve"> </v>
      </c>
    </row>
    <row r="15" spans="1:22" ht="15" customHeight="1">
      <c r="A15" s="301"/>
      <c r="B15" s="41"/>
      <c r="C15" s="458"/>
      <c r="D15" s="441"/>
      <c r="E15" s="440"/>
      <c r="F15" s="41"/>
      <c r="G15" s="456"/>
      <c r="H15" s="457"/>
      <c r="I15" s="331">
        <v>0.56000000000000005</v>
      </c>
      <c r="J15" s="461">
        <f t="shared" si="5"/>
        <v>0</v>
      </c>
      <c r="K15" s="462"/>
      <c r="R15" s="8" t="str">
        <f t="shared" si="0"/>
        <v xml:space="preserve"> </v>
      </c>
      <c r="S15" s="8" t="str">
        <f t="shared" si="1"/>
        <v xml:space="preserve"> </v>
      </c>
      <c r="T15" s="8" t="str">
        <f t="shared" si="2"/>
        <v xml:space="preserve"> </v>
      </c>
      <c r="U15" s="8" t="str">
        <f t="shared" si="3"/>
        <v xml:space="preserve"> </v>
      </c>
      <c r="V15" s="8" t="str">
        <f t="shared" si="4"/>
        <v xml:space="preserve"> </v>
      </c>
    </row>
    <row r="16" spans="1:22" ht="15" customHeight="1">
      <c r="A16" s="305"/>
      <c r="B16" s="41"/>
      <c r="C16" s="458"/>
      <c r="D16" s="441"/>
      <c r="E16" s="440"/>
      <c r="F16" s="41"/>
      <c r="G16" s="456"/>
      <c r="H16" s="457"/>
      <c r="I16" s="331">
        <v>0.56000000000000005</v>
      </c>
      <c r="J16" s="461">
        <f t="shared" si="5"/>
        <v>0</v>
      </c>
      <c r="K16" s="462"/>
      <c r="R16" s="8" t="str">
        <f t="shared" si="0"/>
        <v xml:space="preserve"> </v>
      </c>
      <c r="S16" s="8" t="str">
        <f t="shared" si="1"/>
        <v xml:space="preserve"> </v>
      </c>
      <c r="T16" s="8" t="str">
        <f t="shared" si="2"/>
        <v xml:space="preserve"> </v>
      </c>
      <c r="U16" s="8" t="str">
        <f t="shared" si="3"/>
        <v xml:space="preserve"> </v>
      </c>
      <c r="V16" s="8" t="str">
        <f t="shared" si="4"/>
        <v xml:space="preserve"> </v>
      </c>
    </row>
    <row r="17" spans="1:22" ht="15" customHeight="1">
      <c r="A17" s="301"/>
      <c r="B17" s="41"/>
      <c r="C17" s="458"/>
      <c r="D17" s="441"/>
      <c r="E17" s="440"/>
      <c r="F17" s="41"/>
      <c r="G17" s="465"/>
      <c r="H17" s="457"/>
      <c r="I17" s="331">
        <v>0.56000000000000005</v>
      </c>
      <c r="J17" s="461">
        <f t="shared" si="5"/>
        <v>0</v>
      </c>
      <c r="K17" s="462"/>
      <c r="R17" s="8" t="str">
        <f t="shared" si="0"/>
        <v xml:space="preserve"> </v>
      </c>
      <c r="S17" s="8" t="str">
        <f t="shared" si="1"/>
        <v xml:space="preserve"> </v>
      </c>
      <c r="T17" s="8" t="str">
        <f t="shared" si="2"/>
        <v xml:space="preserve"> </v>
      </c>
      <c r="U17" s="8" t="str">
        <f t="shared" si="3"/>
        <v xml:space="preserve"> </v>
      </c>
      <c r="V17" s="8" t="str">
        <f t="shared" si="4"/>
        <v xml:space="preserve"> </v>
      </c>
    </row>
    <row r="18" spans="1:22" ht="15" customHeight="1">
      <c r="A18" s="301"/>
      <c r="B18" s="41"/>
      <c r="C18" s="458"/>
      <c r="D18" s="441"/>
      <c r="E18" s="440"/>
      <c r="F18" s="43"/>
      <c r="G18" s="456"/>
      <c r="H18" s="457"/>
      <c r="I18" s="331">
        <v>0.56000000000000005</v>
      </c>
      <c r="J18" s="461">
        <f t="shared" si="5"/>
        <v>0</v>
      </c>
      <c r="K18" s="462"/>
      <c r="R18" s="8" t="str">
        <f t="shared" si="0"/>
        <v xml:space="preserve"> </v>
      </c>
      <c r="S18" s="8" t="str">
        <f t="shared" si="1"/>
        <v xml:space="preserve"> </v>
      </c>
      <c r="T18" s="8" t="str">
        <f t="shared" si="2"/>
        <v xml:space="preserve"> </v>
      </c>
      <c r="U18" s="8" t="str">
        <f t="shared" si="3"/>
        <v xml:space="preserve"> </v>
      </c>
      <c r="V18" s="8" t="str">
        <f t="shared" si="4"/>
        <v xml:space="preserve"> </v>
      </c>
    </row>
    <row r="19" spans="1:22" ht="15" customHeight="1">
      <c r="A19" s="301"/>
      <c r="B19" s="41"/>
      <c r="C19" s="458"/>
      <c r="D19" s="441"/>
      <c r="E19" s="440"/>
      <c r="F19" s="41"/>
      <c r="G19" s="456"/>
      <c r="H19" s="457"/>
      <c r="I19" s="331">
        <v>0.56000000000000005</v>
      </c>
      <c r="J19" s="461">
        <f t="shared" si="5"/>
        <v>0</v>
      </c>
      <c r="K19" s="462"/>
      <c r="R19" s="8" t="str">
        <f t="shared" si="0"/>
        <v xml:space="preserve"> </v>
      </c>
      <c r="S19" s="8" t="str">
        <f t="shared" si="1"/>
        <v xml:space="preserve"> </v>
      </c>
      <c r="T19" s="8" t="str">
        <f t="shared" si="2"/>
        <v xml:space="preserve"> </v>
      </c>
      <c r="U19" s="8" t="str">
        <f t="shared" si="3"/>
        <v xml:space="preserve"> </v>
      </c>
      <c r="V19" s="8" t="str">
        <f t="shared" si="4"/>
        <v xml:space="preserve"> </v>
      </c>
    </row>
    <row r="20" spans="1:22" ht="15" customHeight="1">
      <c r="A20" s="301"/>
      <c r="B20" s="41"/>
      <c r="C20" s="458"/>
      <c r="D20" s="441"/>
      <c r="E20" s="440"/>
      <c r="F20" s="41"/>
      <c r="G20" s="456"/>
      <c r="H20" s="457"/>
      <c r="I20" s="331">
        <v>0.56000000000000005</v>
      </c>
      <c r="J20" s="461">
        <f t="shared" si="5"/>
        <v>0</v>
      </c>
      <c r="K20" s="462"/>
      <c r="R20" s="8" t="str">
        <f t="shared" si="0"/>
        <v xml:space="preserve"> </v>
      </c>
      <c r="S20" s="8" t="str">
        <f t="shared" si="1"/>
        <v xml:space="preserve"> </v>
      </c>
      <c r="T20" s="8" t="str">
        <f t="shared" si="2"/>
        <v xml:space="preserve"> </v>
      </c>
      <c r="U20" s="8" t="str">
        <f t="shared" si="3"/>
        <v xml:space="preserve"> </v>
      </c>
      <c r="V20" s="8" t="str">
        <f t="shared" si="4"/>
        <v xml:space="preserve"> </v>
      </c>
    </row>
    <row r="21" spans="1:22" ht="15" customHeight="1">
      <c r="A21" s="301"/>
      <c r="B21" s="41"/>
      <c r="C21" s="458"/>
      <c r="D21" s="441"/>
      <c r="E21" s="440"/>
      <c r="F21" s="41"/>
      <c r="G21" s="456"/>
      <c r="H21" s="457"/>
      <c r="I21" s="331">
        <v>0.56000000000000005</v>
      </c>
      <c r="J21" s="461">
        <f t="shared" si="5"/>
        <v>0</v>
      </c>
      <c r="K21" s="462"/>
      <c r="R21" s="8" t="str">
        <f t="shared" si="0"/>
        <v xml:space="preserve"> </v>
      </c>
      <c r="S21" s="8" t="str">
        <f t="shared" si="1"/>
        <v xml:space="preserve"> </v>
      </c>
      <c r="T21" s="8" t="str">
        <f t="shared" si="2"/>
        <v xml:space="preserve"> </v>
      </c>
      <c r="U21" s="8" t="str">
        <f t="shared" si="3"/>
        <v xml:space="preserve"> </v>
      </c>
      <c r="V21" s="8" t="str">
        <f t="shared" si="4"/>
        <v xml:space="preserve"> </v>
      </c>
    </row>
    <row r="22" spans="1:22" ht="15" customHeight="1">
      <c r="A22" s="301"/>
      <c r="B22" s="41"/>
      <c r="C22" s="458"/>
      <c r="D22" s="441"/>
      <c r="E22" s="440"/>
      <c r="F22" s="41"/>
      <c r="G22" s="456"/>
      <c r="H22" s="457"/>
      <c r="I22" s="331">
        <v>0.56000000000000005</v>
      </c>
      <c r="J22" s="461">
        <f t="shared" si="5"/>
        <v>0</v>
      </c>
      <c r="K22" s="462"/>
      <c r="R22" s="8" t="str">
        <f t="shared" si="0"/>
        <v xml:space="preserve"> </v>
      </c>
      <c r="S22" s="8" t="str">
        <f t="shared" si="1"/>
        <v xml:space="preserve"> </v>
      </c>
      <c r="T22" s="8" t="str">
        <f t="shared" si="2"/>
        <v xml:space="preserve"> </v>
      </c>
      <c r="U22" s="8" t="str">
        <f t="shared" si="3"/>
        <v xml:space="preserve"> </v>
      </c>
      <c r="V22" s="8" t="str">
        <f t="shared" si="4"/>
        <v xml:space="preserve"> </v>
      </c>
    </row>
    <row r="23" spans="1:22" ht="15" customHeight="1">
      <c r="A23" s="301"/>
      <c r="B23" s="41"/>
      <c r="C23" s="458"/>
      <c r="D23" s="441"/>
      <c r="E23" s="440"/>
      <c r="F23" s="41"/>
      <c r="G23" s="456"/>
      <c r="H23" s="457"/>
      <c r="I23" s="331">
        <v>0.56000000000000005</v>
      </c>
      <c r="J23" s="461">
        <f t="shared" si="5"/>
        <v>0</v>
      </c>
      <c r="K23" s="462"/>
      <c r="R23" s="8" t="str">
        <f t="shared" si="0"/>
        <v xml:space="preserve"> </v>
      </c>
      <c r="S23" s="8" t="str">
        <f t="shared" si="1"/>
        <v xml:space="preserve"> </v>
      </c>
      <c r="T23" s="8" t="str">
        <f t="shared" si="2"/>
        <v xml:space="preserve"> </v>
      </c>
      <c r="U23" s="8" t="str">
        <f t="shared" si="3"/>
        <v xml:space="preserve"> </v>
      </c>
      <c r="V23" s="8" t="str">
        <f t="shared" si="4"/>
        <v xml:space="preserve"> </v>
      </c>
    </row>
    <row r="24" spans="1:22" ht="15" customHeight="1">
      <c r="A24" s="301"/>
      <c r="B24" s="41"/>
      <c r="C24" s="458"/>
      <c r="D24" s="441"/>
      <c r="E24" s="440"/>
      <c r="F24" s="41"/>
      <c r="G24" s="456"/>
      <c r="H24" s="457"/>
      <c r="I24" s="331">
        <v>0.56000000000000005</v>
      </c>
      <c r="J24" s="461">
        <f t="shared" si="5"/>
        <v>0</v>
      </c>
      <c r="K24" s="462"/>
      <c r="R24" s="8" t="str">
        <f t="shared" si="0"/>
        <v xml:space="preserve"> </v>
      </c>
      <c r="S24" s="8" t="str">
        <f t="shared" si="1"/>
        <v xml:space="preserve"> </v>
      </c>
      <c r="T24" s="8" t="str">
        <f t="shared" si="2"/>
        <v xml:space="preserve"> </v>
      </c>
      <c r="U24" s="8" t="str">
        <f t="shared" si="3"/>
        <v xml:space="preserve"> </v>
      </c>
      <c r="V24" s="8" t="str">
        <f t="shared" si="4"/>
        <v xml:space="preserve"> </v>
      </c>
    </row>
    <row r="25" spans="1:22" ht="15" customHeight="1">
      <c r="A25" s="301"/>
      <c r="B25" s="41"/>
      <c r="C25" s="458"/>
      <c r="D25" s="441"/>
      <c r="E25" s="440"/>
      <c r="F25" s="41"/>
      <c r="G25" s="456"/>
      <c r="H25" s="457"/>
      <c r="I25" s="331">
        <v>0.56000000000000005</v>
      </c>
      <c r="J25" s="461">
        <f t="shared" si="5"/>
        <v>0</v>
      </c>
      <c r="K25" s="462"/>
      <c r="R25" s="8" t="str">
        <f t="shared" si="0"/>
        <v xml:space="preserve"> </v>
      </c>
      <c r="S25" s="8" t="str">
        <f t="shared" si="1"/>
        <v xml:space="preserve"> </v>
      </c>
      <c r="T25" s="8" t="str">
        <f t="shared" si="2"/>
        <v xml:space="preserve"> </v>
      </c>
      <c r="U25" s="8" t="str">
        <f t="shared" si="3"/>
        <v xml:space="preserve"> </v>
      </c>
      <c r="V25" s="8" t="str">
        <f t="shared" si="4"/>
        <v xml:space="preserve"> </v>
      </c>
    </row>
    <row r="26" spans="1:22" ht="15" customHeight="1">
      <c r="A26" s="301"/>
      <c r="B26" s="41"/>
      <c r="C26" s="458"/>
      <c r="D26" s="441"/>
      <c r="E26" s="440"/>
      <c r="F26" s="41"/>
      <c r="G26" s="456"/>
      <c r="H26" s="457"/>
      <c r="I26" s="331">
        <v>0.56000000000000005</v>
      </c>
      <c r="J26" s="461">
        <f t="shared" si="5"/>
        <v>0</v>
      </c>
      <c r="K26" s="462"/>
      <c r="R26" s="8" t="str">
        <f t="shared" si="0"/>
        <v xml:space="preserve"> </v>
      </c>
      <c r="S26" s="8" t="str">
        <f t="shared" si="1"/>
        <v xml:space="preserve"> </v>
      </c>
      <c r="T26" s="8" t="str">
        <f t="shared" si="2"/>
        <v xml:space="preserve"> </v>
      </c>
      <c r="U26" s="8" t="str">
        <f t="shared" si="3"/>
        <v xml:space="preserve"> </v>
      </c>
      <c r="V26" s="8" t="str">
        <f t="shared" si="4"/>
        <v xml:space="preserve"> </v>
      </c>
    </row>
    <row r="27" spans="1:22" ht="15" customHeight="1">
      <c r="A27" s="301"/>
      <c r="B27" s="44"/>
      <c r="C27" s="458"/>
      <c r="D27" s="441"/>
      <c r="E27" s="440"/>
      <c r="F27" s="45"/>
      <c r="G27" s="463"/>
      <c r="H27" s="464"/>
      <c r="I27" s="331">
        <v>0.56000000000000005</v>
      </c>
      <c r="J27" s="461">
        <f t="shared" si="5"/>
        <v>0</v>
      </c>
      <c r="K27" s="462"/>
      <c r="M27" s="7"/>
      <c r="N27" s="7"/>
      <c r="O27" s="7"/>
      <c r="P27" s="7"/>
      <c r="Q27" s="7"/>
      <c r="R27" s="8" t="str">
        <f t="shared" si="0"/>
        <v xml:space="preserve"> </v>
      </c>
      <c r="S27" s="8" t="str">
        <f t="shared" si="1"/>
        <v xml:space="preserve"> </v>
      </c>
      <c r="T27" s="8" t="str">
        <f t="shared" si="2"/>
        <v xml:space="preserve"> </v>
      </c>
      <c r="U27" s="8" t="str">
        <f t="shared" si="3"/>
        <v xml:space="preserve"> </v>
      </c>
      <c r="V27" s="8" t="str">
        <f t="shared" si="4"/>
        <v xml:space="preserve"> </v>
      </c>
    </row>
    <row r="28" spans="1:22" ht="3" customHeight="1">
      <c r="A28" s="7"/>
      <c r="B28" s="7"/>
      <c r="C28" s="7"/>
      <c r="D28" s="13"/>
      <c r="E28" s="13"/>
      <c r="F28" s="7"/>
      <c r="G28" s="7"/>
      <c r="H28" s="7"/>
      <c r="I28" s="7"/>
      <c r="J28" s="7"/>
      <c r="K28" s="7"/>
      <c r="L28" s="7"/>
      <c r="M28" s="7"/>
      <c r="N28" s="60"/>
      <c r="O28" s="60"/>
      <c r="P28" s="7"/>
      <c r="Q28" s="7"/>
    </row>
    <row r="29" spans="1:22" ht="15.75" customHeight="1" thickBot="1">
      <c r="F29" s="46"/>
      <c r="H29" s="46" t="s">
        <v>36</v>
      </c>
      <c r="I29" s="34"/>
      <c r="J29" s="132">
        <f>SUM(J12:J28)</f>
        <v>0</v>
      </c>
      <c r="K29" s="133">
        <f>SUM(J29)</f>
        <v>0</v>
      </c>
      <c r="M29" s="134"/>
      <c r="N29" s="134"/>
      <c r="O29" s="134"/>
      <c r="P29" s="134"/>
      <c r="Q29" s="134"/>
      <c r="R29" s="135">
        <f>SUM(R12:R27)</f>
        <v>0</v>
      </c>
      <c r="S29" s="135">
        <f>SUM(S12:S27)</f>
        <v>0</v>
      </c>
      <c r="T29" s="135">
        <f>SUM(T12:T27)</f>
        <v>0</v>
      </c>
      <c r="U29" s="135">
        <f>SUM(U12:U27)</f>
        <v>0</v>
      </c>
      <c r="V29" s="135">
        <f>SUM(V12:V27)</f>
        <v>0</v>
      </c>
    </row>
    <row r="30" spans="1:22" ht="9" customHeight="1" thickTop="1">
      <c r="F30" s="46"/>
      <c r="G30" s="46"/>
      <c r="H30" s="46"/>
      <c r="I30" s="34"/>
      <c r="J30" s="3"/>
      <c r="K30" s="3"/>
      <c r="M30" s="9"/>
      <c r="N30" s="9"/>
      <c r="O30" s="9"/>
      <c r="P30" s="9"/>
      <c r="Q30" s="9"/>
      <c r="R30" s="6"/>
      <c r="S30" s="6"/>
      <c r="T30" s="6"/>
      <c r="U30" s="6"/>
      <c r="V30" s="6"/>
    </row>
    <row r="31" spans="1:22" ht="7.5" customHeight="1">
      <c r="A31" s="47"/>
      <c r="C31" s="47"/>
      <c r="D31" s="47"/>
      <c r="E31" s="47"/>
      <c r="F31" s="48"/>
      <c r="G31" s="48"/>
      <c r="H31" s="48"/>
      <c r="I31" s="49"/>
      <c r="J31" s="4"/>
      <c r="K31" s="4"/>
      <c r="M31" s="5"/>
      <c r="N31" s="5"/>
      <c r="O31" s="5"/>
      <c r="P31" s="5"/>
      <c r="Q31" s="5"/>
      <c r="R31" s="6"/>
      <c r="S31" s="6"/>
      <c r="T31" s="6"/>
      <c r="U31" s="6"/>
      <c r="V31" s="6"/>
    </row>
    <row r="32" spans="1:22" ht="12.75" customHeight="1">
      <c r="G32" s="51"/>
      <c r="I32" s="51"/>
      <c r="J32" s="2"/>
      <c r="K32" s="318"/>
      <c r="L32" s="5"/>
      <c r="M32" s="9"/>
      <c r="N32" s="9"/>
      <c r="O32" s="9"/>
      <c r="P32" s="9"/>
      <c r="R32" s="6"/>
      <c r="S32" s="6"/>
      <c r="T32" s="6"/>
      <c r="U32" s="6"/>
      <c r="V32" s="6"/>
    </row>
    <row r="33" spans="1:23" ht="12.75" customHeight="1">
      <c r="C33" s="52" t="s">
        <v>18</v>
      </c>
      <c r="G33" s="53"/>
      <c r="H33" s="46" t="s">
        <v>24</v>
      </c>
      <c r="I33" s="51"/>
      <c r="J33" s="73">
        <f>(M29)</f>
        <v>0</v>
      </c>
      <c r="K33" s="317">
        <f>(R29)</f>
        <v>0</v>
      </c>
      <c r="L33" s="5"/>
      <c r="M33" s="9"/>
      <c r="N33" s="9"/>
      <c r="O33" s="9"/>
      <c r="P33" s="9"/>
      <c r="R33" s="6"/>
      <c r="S33" s="6"/>
      <c r="T33" s="6"/>
      <c r="U33" s="6"/>
      <c r="V33" s="6"/>
    </row>
    <row r="34" spans="1:23" ht="12.75" customHeight="1">
      <c r="C34" s="54" t="s">
        <v>19</v>
      </c>
      <c r="D34" s="55"/>
      <c r="E34" s="55"/>
      <c r="F34" s="55"/>
      <c r="G34" s="53"/>
      <c r="H34" s="53"/>
      <c r="I34" s="51"/>
      <c r="J34" s="73">
        <f>(N29)</f>
        <v>0</v>
      </c>
      <c r="K34" s="317">
        <f>(S29)</f>
        <v>0</v>
      </c>
      <c r="L34" s="5"/>
      <c r="M34" s="9"/>
      <c r="N34" s="9"/>
      <c r="O34" s="9"/>
      <c r="P34" s="9"/>
      <c r="R34" s="6"/>
      <c r="S34" s="6"/>
      <c r="T34" s="6"/>
      <c r="U34" s="6"/>
      <c r="V34" s="6"/>
      <c r="W34" s="52" t="s">
        <v>18</v>
      </c>
    </row>
    <row r="35" spans="1:23" ht="12.75" customHeight="1">
      <c r="C35" s="52" t="s">
        <v>20</v>
      </c>
      <c r="G35" s="53"/>
      <c r="H35" s="53"/>
      <c r="I35" s="51"/>
      <c r="J35" s="73">
        <f>(O29)</f>
        <v>0</v>
      </c>
      <c r="K35" s="317">
        <f>(U29)</f>
        <v>0</v>
      </c>
      <c r="L35" s="5"/>
      <c r="M35" s="9"/>
      <c r="N35" s="9"/>
      <c r="O35" s="9"/>
      <c r="P35" s="9"/>
      <c r="R35" s="6"/>
      <c r="S35" s="6"/>
      <c r="T35" s="6"/>
      <c r="U35" s="6"/>
      <c r="V35" s="6"/>
      <c r="W35" s="52" t="s">
        <v>20</v>
      </c>
    </row>
    <row r="36" spans="1:23" ht="12.75" customHeight="1">
      <c r="C36" s="52" t="s">
        <v>72</v>
      </c>
      <c r="G36" s="53"/>
      <c r="H36" s="53"/>
      <c r="I36" s="53"/>
      <c r="J36" s="73">
        <f>(P29)</f>
        <v>0</v>
      </c>
      <c r="K36" s="317">
        <f>(V29)</f>
        <v>0</v>
      </c>
      <c r="L36" s="5"/>
      <c r="M36" s="9"/>
      <c r="N36" s="9"/>
      <c r="O36" s="9"/>
      <c r="P36" s="9"/>
      <c r="R36" s="6"/>
      <c r="S36" s="6"/>
      <c r="T36" s="6"/>
      <c r="U36" s="6"/>
      <c r="V36" s="6"/>
      <c r="W36" s="52" t="s">
        <v>72</v>
      </c>
    </row>
    <row r="37" spans="1:23" ht="12.75" customHeight="1">
      <c r="C37" s="320" t="s">
        <v>800</v>
      </c>
      <c r="G37" s="53"/>
      <c r="H37" s="53"/>
      <c r="I37" s="53"/>
      <c r="J37" s="125">
        <f>(Q29)</f>
        <v>0</v>
      </c>
      <c r="K37" s="317"/>
      <c r="L37" s="5"/>
      <c r="M37" s="9"/>
      <c r="N37" s="9"/>
      <c r="O37" s="9"/>
      <c r="P37" s="9"/>
      <c r="R37" s="6"/>
      <c r="S37" s="6"/>
      <c r="T37" s="6"/>
      <c r="U37" s="6"/>
      <c r="V37" s="6"/>
      <c r="W37" s="320" t="s">
        <v>800</v>
      </c>
    </row>
    <row r="38" spans="1:23" ht="9" hidden="1" customHeight="1">
      <c r="C38" s="320" t="s">
        <v>800</v>
      </c>
      <c r="G38" s="53"/>
      <c r="H38" s="53"/>
      <c r="I38" s="53"/>
      <c r="J38" s="125"/>
      <c r="K38" s="73"/>
      <c r="L38" s="5"/>
      <c r="M38" s="9"/>
      <c r="N38" s="9"/>
      <c r="O38" s="9"/>
      <c r="P38" s="9"/>
      <c r="R38" s="6"/>
      <c r="S38" s="6"/>
      <c r="T38" s="6"/>
      <c r="U38" s="6"/>
      <c r="V38" s="6"/>
    </row>
    <row r="39" spans="1:23" ht="15.75" customHeight="1" thickBot="1">
      <c r="A39" s="5"/>
      <c r="F39" s="34"/>
      <c r="H39" s="46" t="s">
        <v>23</v>
      </c>
      <c r="I39" s="56"/>
      <c r="J39" s="125">
        <f>SUM(J33:K37)</f>
        <v>0</v>
      </c>
      <c r="K39" s="131">
        <f>SUM(K33:K38)</f>
        <v>0</v>
      </c>
      <c r="L39" s="5"/>
      <c r="M39" s="5"/>
      <c r="N39" s="5"/>
      <c r="O39" s="5"/>
      <c r="P39" s="5"/>
      <c r="R39" s="6"/>
      <c r="S39" s="6"/>
      <c r="T39" s="6"/>
      <c r="U39" s="6"/>
      <c r="V39" s="6"/>
    </row>
    <row r="40" spans="1:23" ht="12.75" customHeight="1" thickTop="1">
      <c r="A40" s="57"/>
      <c r="I40" s="7"/>
      <c r="J40" s="7"/>
      <c r="L40" s="5"/>
      <c r="M40" s="5"/>
      <c r="N40" s="5"/>
      <c r="O40" s="5"/>
      <c r="P40" s="5"/>
      <c r="R40" s="6"/>
      <c r="S40" s="6"/>
      <c r="T40" s="6"/>
      <c r="U40" s="6"/>
      <c r="V40" s="6"/>
    </row>
    <row r="41" spans="1:23">
      <c r="A41" s="58"/>
      <c r="B41" s="7"/>
      <c r="C41" s="7"/>
      <c r="D41" s="7"/>
      <c r="E41" s="7"/>
      <c r="F41" s="7"/>
      <c r="G41" s="7"/>
      <c r="H41" s="7"/>
      <c r="I41" s="410"/>
      <c r="J41" s="410"/>
      <c r="M41" s="5"/>
      <c r="N41" s="5"/>
      <c r="O41" s="5"/>
      <c r="P41" s="5"/>
      <c r="Q41" s="5"/>
      <c r="R41" s="6"/>
      <c r="S41" s="6"/>
      <c r="T41" s="6"/>
      <c r="U41" s="6"/>
      <c r="V41" s="6"/>
    </row>
    <row r="42" spans="1:23">
      <c r="F42" s="58"/>
      <c r="G42" s="7"/>
      <c r="H42" s="7"/>
      <c r="I42" s="7"/>
      <c r="J42" s="7"/>
      <c r="K42" s="7"/>
      <c r="L42" s="7"/>
      <c r="M42" s="7"/>
      <c r="N42" s="410"/>
      <c r="O42" s="410"/>
    </row>
    <row r="43" spans="1:23">
      <c r="F43" s="7"/>
      <c r="G43" s="7"/>
      <c r="H43" s="7"/>
      <c r="I43" s="7"/>
      <c r="J43" s="7"/>
      <c r="K43" s="7"/>
      <c r="L43" s="7"/>
      <c r="M43" s="7"/>
      <c r="N43" s="410"/>
      <c r="O43" s="410"/>
    </row>
    <row r="44" spans="1:23">
      <c r="B44" s="7"/>
      <c r="C44" s="7"/>
      <c r="D44" s="7"/>
      <c r="E44" s="59"/>
      <c r="F44" s="7"/>
      <c r="G44" s="7"/>
      <c r="H44" s="7"/>
      <c r="I44" s="7"/>
      <c r="J44" s="7"/>
      <c r="K44" s="7"/>
      <c r="L44" s="7"/>
      <c r="M44" s="7"/>
      <c r="N44" s="60"/>
      <c r="O44" s="60"/>
    </row>
    <row r="45" spans="1:23">
      <c r="B45" s="7"/>
      <c r="C45" s="7"/>
      <c r="D45" s="7"/>
      <c r="E45" s="61"/>
      <c r="F45" s="7"/>
      <c r="G45" s="7"/>
      <c r="H45" s="7"/>
      <c r="I45" s="62"/>
      <c r="J45" s="62"/>
      <c r="K45" s="62"/>
      <c r="L45" s="62"/>
      <c r="M45" s="7"/>
      <c r="N45" s="410"/>
      <c r="O45" s="410"/>
    </row>
    <row r="46" spans="1:23">
      <c r="A46" s="7"/>
      <c r="B46" s="7"/>
      <c r="C46" s="7"/>
      <c r="D46" s="7"/>
      <c r="E46" s="7"/>
      <c r="F46" s="7"/>
      <c r="G46" s="7"/>
      <c r="H46" s="7"/>
      <c r="I46" s="62"/>
      <c r="J46" s="62"/>
      <c r="K46" s="62"/>
      <c r="L46" s="62"/>
      <c r="M46" s="7"/>
      <c r="N46" s="410"/>
      <c r="O46" s="410"/>
    </row>
    <row r="47" spans="1:23">
      <c r="A47" s="429"/>
      <c r="B47" s="429"/>
      <c r="C47" s="429"/>
      <c r="D47" s="429"/>
      <c r="E47" s="429"/>
      <c r="F47" s="7"/>
      <c r="G47" s="7"/>
      <c r="H47" s="7"/>
      <c r="I47" s="62"/>
      <c r="J47" s="62"/>
      <c r="K47" s="62"/>
      <c r="L47" s="62"/>
      <c r="M47" s="7"/>
      <c r="N47" s="410"/>
      <c r="O47" s="410"/>
    </row>
    <row r="48" spans="1:23">
      <c r="A48" s="7"/>
      <c r="B48" s="7"/>
      <c r="C48" s="7"/>
      <c r="D48" s="7"/>
      <c r="E48" s="7"/>
      <c r="F48" s="7"/>
      <c r="G48" s="7"/>
      <c r="H48" s="7"/>
      <c r="I48" s="62"/>
      <c r="J48" s="62"/>
      <c r="K48" s="62"/>
      <c r="L48" s="62"/>
      <c r="M48" s="7"/>
      <c r="N48" s="410"/>
      <c r="O48" s="410"/>
    </row>
    <row r="49" spans="1:15">
      <c r="A49" s="7"/>
      <c r="B49" s="7"/>
      <c r="C49" s="7"/>
      <c r="D49" s="7"/>
      <c r="E49" s="7"/>
      <c r="F49" s="7"/>
      <c r="G49" s="7"/>
      <c r="H49" s="7"/>
      <c r="I49" s="62"/>
      <c r="J49" s="62"/>
      <c r="K49" s="62"/>
      <c r="L49" s="62"/>
      <c r="M49" s="7"/>
      <c r="N49" s="410"/>
      <c r="O49" s="410"/>
    </row>
    <row r="50" spans="1:15">
      <c r="A50" s="459"/>
      <c r="B50" s="459"/>
      <c r="C50" s="459"/>
      <c r="D50" s="459"/>
      <c r="E50" s="459"/>
      <c r="F50" s="7"/>
      <c r="G50" s="7"/>
      <c r="H50" s="7"/>
      <c r="I50" s="7"/>
      <c r="J50" s="7"/>
      <c r="K50" s="7"/>
      <c r="L50" s="7"/>
      <c r="M50" s="7"/>
      <c r="N50" s="60"/>
      <c r="O50" s="60"/>
    </row>
    <row r="51" spans="1:15">
      <c r="A51" s="104"/>
      <c r="B51" s="104"/>
      <c r="C51" s="104"/>
      <c r="D51" s="9"/>
      <c r="E51" s="9"/>
      <c r="F51" s="7"/>
      <c r="G51" s="7"/>
      <c r="H51" s="7"/>
      <c r="I51" s="7"/>
      <c r="J51" s="61"/>
      <c r="K51" s="61"/>
      <c r="L51" s="61"/>
      <c r="M51" s="36"/>
      <c r="N51" s="460"/>
      <c r="O51" s="460"/>
    </row>
    <row r="52" spans="1:15">
      <c r="A52" s="402"/>
      <c r="B52" s="402"/>
      <c r="C52" s="402"/>
      <c r="D52" s="430"/>
      <c r="E52" s="430"/>
      <c r="F52" s="7"/>
      <c r="G52" s="7"/>
      <c r="H52" s="7"/>
      <c r="I52" s="7"/>
      <c r="J52" s="7"/>
      <c r="K52" s="7"/>
      <c r="L52" s="7"/>
      <c r="M52" s="7"/>
      <c r="N52" s="7"/>
      <c r="O52" s="7"/>
    </row>
    <row r="53" spans="1:15">
      <c r="A53" s="402"/>
      <c r="B53" s="402"/>
      <c r="C53" s="402"/>
      <c r="D53" s="430"/>
      <c r="E53" s="430"/>
      <c r="F53" s="7"/>
    </row>
    <row r="54" spans="1:15">
      <c r="A54" s="402"/>
      <c r="B54" s="402"/>
      <c r="C54" s="9"/>
      <c r="D54" s="58"/>
      <c r="E54" s="58"/>
      <c r="F54" s="7"/>
    </row>
    <row r="55" spans="1:15">
      <c r="A55" s="402"/>
      <c r="B55" s="402"/>
      <c r="C55" s="9"/>
      <c r="D55" s="58"/>
      <c r="E55" s="58"/>
      <c r="F55" s="7"/>
    </row>
    <row r="56" spans="1:15">
      <c r="A56" s="454"/>
      <c r="B56" s="454"/>
      <c r="C56" s="454"/>
      <c r="D56" s="454"/>
      <c r="E56" s="454"/>
      <c r="F56" s="7"/>
    </row>
    <row r="57" spans="1:15">
      <c r="A57" s="7"/>
      <c r="B57" s="7"/>
      <c r="C57" s="7"/>
      <c r="D57" s="7"/>
      <c r="E57" s="7"/>
      <c r="F57" s="7"/>
    </row>
  </sheetData>
  <sheetProtection sheet="1" objects="1" scenarios="1" selectLockedCells="1"/>
  <mergeCells count="79">
    <mergeCell ref="G7:J7"/>
    <mergeCell ref="L7:N7"/>
    <mergeCell ref="C10:E10"/>
    <mergeCell ref="J10:K10"/>
    <mergeCell ref="A1:O1"/>
    <mergeCell ref="A2:O2"/>
    <mergeCell ref="F5:I5"/>
    <mergeCell ref="J5:M5"/>
    <mergeCell ref="G6:J6"/>
    <mergeCell ref="L6:N6"/>
    <mergeCell ref="J12:K12"/>
    <mergeCell ref="C13:E13"/>
    <mergeCell ref="J13:K13"/>
    <mergeCell ref="C14:E14"/>
    <mergeCell ref="J14:K14"/>
    <mergeCell ref="C12:E12"/>
    <mergeCell ref="C16:E16"/>
    <mergeCell ref="J16:K16"/>
    <mergeCell ref="C17:E17"/>
    <mergeCell ref="J17:K17"/>
    <mergeCell ref="G15:H15"/>
    <mergeCell ref="G16:H16"/>
    <mergeCell ref="G17:H17"/>
    <mergeCell ref="C15:E15"/>
    <mergeCell ref="J15:K15"/>
    <mergeCell ref="J18:K18"/>
    <mergeCell ref="C19:E19"/>
    <mergeCell ref="J19:K19"/>
    <mergeCell ref="C20:E20"/>
    <mergeCell ref="J20:K20"/>
    <mergeCell ref="G18:H18"/>
    <mergeCell ref="G19:H19"/>
    <mergeCell ref="G20:H20"/>
    <mergeCell ref="J21:K21"/>
    <mergeCell ref="C22:E22"/>
    <mergeCell ref="J22:K22"/>
    <mergeCell ref="C23:E23"/>
    <mergeCell ref="J23:K23"/>
    <mergeCell ref="G21:H21"/>
    <mergeCell ref="G22:H22"/>
    <mergeCell ref="G23:H23"/>
    <mergeCell ref="C27:E27"/>
    <mergeCell ref="J27:K27"/>
    <mergeCell ref="G27:H27"/>
    <mergeCell ref="C24:E24"/>
    <mergeCell ref="J24:K24"/>
    <mergeCell ref="C25:E25"/>
    <mergeCell ref="J25:K25"/>
    <mergeCell ref="C26:E26"/>
    <mergeCell ref="J26:K26"/>
    <mergeCell ref="G25:H25"/>
    <mergeCell ref="N51:O51"/>
    <mergeCell ref="G26:H26"/>
    <mergeCell ref="N42:O42"/>
    <mergeCell ref="N43:O43"/>
    <mergeCell ref="N45:O45"/>
    <mergeCell ref="N46:O46"/>
    <mergeCell ref="I41:J41"/>
    <mergeCell ref="A47:E47"/>
    <mergeCell ref="N47:O47"/>
    <mergeCell ref="N48:O48"/>
    <mergeCell ref="N49:O49"/>
    <mergeCell ref="A50:E50"/>
    <mergeCell ref="A56:E56"/>
    <mergeCell ref="G10:H10"/>
    <mergeCell ref="G9:H9"/>
    <mergeCell ref="G11:H11"/>
    <mergeCell ref="G12:H12"/>
    <mergeCell ref="G13:H13"/>
    <mergeCell ref="G14:H14"/>
    <mergeCell ref="G24:H24"/>
    <mergeCell ref="C21:E21"/>
    <mergeCell ref="C18:E18"/>
    <mergeCell ref="A52:B53"/>
    <mergeCell ref="C52:C53"/>
    <mergeCell ref="D52:D53"/>
    <mergeCell ref="E52:E53"/>
    <mergeCell ref="A54:B54"/>
    <mergeCell ref="A55:B55"/>
  </mergeCells>
  <dataValidations count="4">
    <dataValidation type="list" allowBlank="1" showInputMessage="1" showErrorMessage="1" sqref="I42:I43 D41">
      <formula1>MiscTravel</formula1>
    </dataValidation>
    <dataValidation type="list" allowBlank="1" showErrorMessage="1" sqref="C12:E27">
      <formula1>IF(IN_OUT="IN",MILES_IN,IF(IN_OUT="OUT",MILES_OUT,MILES_ALL))</formula1>
    </dataValidation>
    <dataValidation type="date" allowBlank="1" showInputMessage="1" showErrorMessage="1" error="Must Input Valid Date Format:_x000a__x000a_MM/DD/YYYY_x000a__x000a_&gt; Minimum Date and _x000a_&lt;= Return Date" sqref="A12:A27">
      <formula1>MIN_DATE</formula1>
      <formula2>TP_Return_Date</formula2>
    </dataValidation>
    <dataValidation type="decimal" allowBlank="1" showInputMessage="1" showErrorMessage="1" error="Invalid Input or value outside acceptable range." sqref="G12:H27">
      <formula1>Min_Mile</formula1>
      <formula2>Max_Mile</formula2>
    </dataValidation>
  </dataValidations>
  <printOptions horizontalCentered="1"/>
  <pageMargins left="0.5" right="0.5" top="0.5" bottom="0.25" header="0.25" footer="0.25"/>
  <pageSetup scale="85" orientation="landscape" r:id="rId1"/>
  <headerFooter alignWithMargins="0">
    <oddFooter>&amp;L&amp;8&amp;Z&amp;F&amp;RPage &amp;P of &amp;N</oddFooter>
  </headerFooter>
  <ignoredErrors>
    <ignoredError sqref="K34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T38"/>
  <sheetViews>
    <sheetView showGridLines="0" zoomScale="75" workbookViewId="0">
      <selection activeCell="A15" sqref="A15"/>
    </sheetView>
  </sheetViews>
  <sheetFormatPr defaultRowHeight="12.75"/>
  <cols>
    <col min="1" max="1" width="15.7109375" style="6" customWidth="1"/>
    <col min="2" max="2" width="2.7109375" style="6" customWidth="1"/>
    <col min="3" max="3" width="29.7109375" style="6" customWidth="1"/>
    <col min="4" max="4" width="48.7109375" style="6" customWidth="1"/>
    <col min="5" max="5" width="2.7109375" style="6" customWidth="1"/>
    <col min="6" max="6" width="17" style="6" customWidth="1"/>
    <col min="7" max="7" width="2.7109375" style="6" customWidth="1"/>
    <col min="8" max="8" width="5.7109375" style="6" customWidth="1"/>
    <col min="9" max="9" width="1" style="6" customWidth="1"/>
    <col min="10" max="10" width="10.28515625" style="6" customWidth="1"/>
    <col min="11" max="11" width="5.85546875" style="6" customWidth="1"/>
    <col min="12" max="12" width="9.7109375" style="6" customWidth="1"/>
    <col min="13" max="17" width="12.5703125" style="5" hidden="1" customWidth="1"/>
    <col min="18" max="20" width="9.140625" style="6" hidden="1" customWidth="1"/>
    <col min="21" max="16384" width="9.140625" style="6"/>
  </cols>
  <sheetData>
    <row r="1" spans="1:17" s="31" customFormat="1" ht="15.75">
      <c r="A1" s="380" t="s">
        <v>95</v>
      </c>
      <c r="B1" s="380"/>
      <c r="C1" s="380"/>
      <c r="D1" s="380"/>
      <c r="E1" s="380"/>
      <c r="F1" s="380"/>
      <c r="G1" s="380"/>
      <c r="H1" s="380"/>
      <c r="M1" s="30"/>
      <c r="N1" s="30"/>
      <c r="O1" s="30"/>
      <c r="P1" s="30"/>
      <c r="Q1" s="30"/>
    </row>
    <row r="2" spans="1:17" s="31" customFormat="1" ht="15.75">
      <c r="A2" s="380" t="s">
        <v>31</v>
      </c>
      <c r="B2" s="380"/>
      <c r="C2" s="380"/>
      <c r="D2" s="380"/>
      <c r="E2" s="380"/>
      <c r="F2" s="380"/>
      <c r="G2" s="380"/>
      <c r="H2" s="380"/>
      <c r="M2" s="30"/>
      <c r="N2" s="30"/>
      <c r="O2" s="30"/>
      <c r="P2" s="30"/>
      <c r="Q2" s="30"/>
    </row>
    <row r="3" spans="1:17" ht="7.5" customHeight="1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7" ht="18" customHeight="1">
      <c r="C4" s="32" t="s">
        <v>30</v>
      </c>
      <c r="D4" s="74">
        <f>TitlePage!F6</f>
        <v>0</v>
      </c>
      <c r="E4" s="93"/>
      <c r="F4" s="93"/>
      <c r="G4" s="93"/>
      <c r="H4" s="7"/>
      <c r="I4" s="7"/>
      <c r="J4" s="7"/>
      <c r="K4" s="24"/>
      <c r="M4" s="29"/>
      <c r="N4" s="29"/>
      <c r="O4" s="29"/>
      <c r="P4" s="29"/>
    </row>
    <row r="5" spans="1:17" ht="18" customHeight="1">
      <c r="C5" s="33" t="s">
        <v>2</v>
      </c>
      <c r="D5" s="74">
        <f>TitlePage!Q6</f>
        <v>0</v>
      </c>
      <c r="E5" s="93"/>
      <c r="F5" s="447"/>
      <c r="G5" s="447"/>
    </row>
    <row r="6" spans="1:17" ht="11.25" customHeight="1">
      <c r="A6" s="33"/>
      <c r="B6" s="13"/>
      <c r="C6" s="13"/>
      <c r="D6" s="13"/>
      <c r="E6" s="13"/>
      <c r="F6" s="13"/>
      <c r="G6" s="13"/>
    </row>
    <row r="7" spans="1:17" ht="11.25" customHeight="1">
      <c r="A7" s="33"/>
      <c r="B7" s="13"/>
      <c r="C7" s="292"/>
      <c r="D7" s="7"/>
      <c r="E7" s="13"/>
      <c r="F7" s="13"/>
      <c r="G7" s="13"/>
    </row>
    <row r="8" spans="1:17" ht="11.25" customHeight="1">
      <c r="A8" s="33"/>
      <c r="B8" s="13"/>
      <c r="C8" s="7"/>
      <c r="D8" s="7"/>
      <c r="E8" s="13"/>
      <c r="F8" s="13"/>
      <c r="G8" s="13"/>
    </row>
    <row r="9" spans="1:17" ht="11.25" customHeight="1">
      <c r="A9" s="33"/>
      <c r="B9" s="13"/>
      <c r="C9" s="7"/>
      <c r="D9" s="7"/>
      <c r="E9" s="13"/>
      <c r="F9" s="13"/>
      <c r="G9" s="13"/>
    </row>
    <row r="10" spans="1:17" ht="11.25" customHeight="1">
      <c r="A10" s="33"/>
      <c r="B10" s="13"/>
      <c r="C10" s="7"/>
      <c r="D10" s="7"/>
      <c r="E10" s="13"/>
      <c r="F10" s="13"/>
      <c r="G10" s="13"/>
    </row>
    <row r="11" spans="1:17" ht="11.25" customHeight="1">
      <c r="A11" s="34"/>
      <c r="B11" s="63"/>
    </row>
    <row r="12" spans="1:17" s="112" customFormat="1" ht="17.25" customHeight="1">
      <c r="C12" s="113" t="s">
        <v>87</v>
      </c>
      <c r="D12" s="114"/>
      <c r="F12" s="471"/>
      <c r="G12" s="471"/>
      <c r="H12" s="471"/>
      <c r="M12" s="114"/>
      <c r="N12" s="114"/>
      <c r="O12" s="114"/>
      <c r="P12" s="114"/>
      <c r="Q12" s="114"/>
    </row>
    <row r="13" spans="1:17" ht="13.5" customHeight="1">
      <c r="A13" s="35" t="s">
        <v>21</v>
      </c>
      <c r="B13" s="36"/>
      <c r="C13" s="110" t="s">
        <v>86</v>
      </c>
      <c r="D13" s="35" t="s">
        <v>89</v>
      </c>
      <c r="E13" s="36"/>
      <c r="F13" s="454" t="s">
        <v>50</v>
      </c>
      <c r="G13" s="454"/>
      <c r="H13" s="454"/>
      <c r="M13" s="5" t="s">
        <v>25</v>
      </c>
      <c r="N13" s="5" t="s">
        <v>26</v>
      </c>
      <c r="O13" s="5" t="s">
        <v>27</v>
      </c>
      <c r="P13" s="5" t="s">
        <v>28</v>
      </c>
      <c r="Q13" s="5" t="s">
        <v>29</v>
      </c>
    </row>
    <row r="14" spans="1:17" ht="3" customHeight="1">
      <c r="A14" s="64"/>
      <c r="B14" s="38"/>
      <c r="C14" s="109"/>
      <c r="D14" s="11"/>
      <c r="E14" s="38"/>
      <c r="F14" s="11"/>
      <c r="G14" s="11"/>
      <c r="H14" s="12"/>
    </row>
    <row r="15" spans="1:17" ht="15" customHeight="1">
      <c r="A15" s="307"/>
      <c r="B15" s="39"/>
      <c r="C15" s="337"/>
      <c r="D15" s="299"/>
      <c r="E15" s="39"/>
      <c r="F15" s="466"/>
      <c r="G15" s="467"/>
      <c r="H15" s="467"/>
      <c r="M15" s="5" t="str">
        <f>IF($C15="535111 In-state Travel Hotel",$F15," ")</f>
        <v xml:space="preserve"> </v>
      </c>
      <c r="N15" s="5" t="str">
        <f>IF($C15="535211 Out-of-state Travel Hotel",$F15," ")</f>
        <v xml:space="preserve"> </v>
      </c>
      <c r="O15" s="5" t="str">
        <f>IF($C15="535311 International Travel Hotel",$F15," ")</f>
        <v xml:space="preserve"> </v>
      </c>
      <c r="P15" s="5" t="str">
        <f>IF($C15="535411 Student Travel Hotel",$F15," ")</f>
        <v xml:space="preserve"> </v>
      </c>
      <c r="Q15" s="5" t="str">
        <f t="shared" ref="Q15:Q28" si="0">IF($C15="535551 Other Non-Employee Travel Hotel",$F15," ")</f>
        <v xml:space="preserve"> </v>
      </c>
    </row>
    <row r="16" spans="1:17" ht="15" customHeight="1">
      <c r="A16" s="307"/>
      <c r="B16" s="41"/>
      <c r="C16" s="337"/>
      <c r="D16" s="298"/>
      <c r="E16" s="41"/>
      <c r="F16" s="466"/>
      <c r="G16" s="467"/>
      <c r="H16" s="467"/>
      <c r="M16" s="5" t="str">
        <f t="shared" ref="M16:M28" si="1">IF($C16="535111 In-state Travel Hotel",$F16," ")</f>
        <v xml:space="preserve"> </v>
      </c>
      <c r="N16" s="5" t="str">
        <f t="shared" ref="N16:N28" si="2">IF($C16="535211 Out-of-state Travel Hotel",$F16," ")</f>
        <v xml:space="preserve"> </v>
      </c>
      <c r="O16" s="5" t="str">
        <f t="shared" ref="O16:O28" si="3">IF($C16="535311 International Travel Hotel",$F16," ")</f>
        <v xml:space="preserve"> </v>
      </c>
      <c r="P16" s="5" t="str">
        <f t="shared" ref="P16:P28" si="4">IF($C16="535411 Student Travel Hotel",$F16," ")</f>
        <v xml:space="preserve"> </v>
      </c>
      <c r="Q16" s="5" t="str">
        <f t="shared" si="0"/>
        <v xml:space="preserve"> </v>
      </c>
    </row>
    <row r="17" spans="1:19" ht="15" customHeight="1">
      <c r="A17" s="307"/>
      <c r="B17" s="41"/>
      <c r="C17" s="337"/>
      <c r="D17" s="298"/>
      <c r="E17" s="41"/>
      <c r="F17" s="466"/>
      <c r="G17" s="467"/>
      <c r="H17" s="467"/>
      <c r="M17" s="5" t="str">
        <f t="shared" si="1"/>
        <v xml:space="preserve"> </v>
      </c>
      <c r="N17" s="5" t="str">
        <f t="shared" si="2"/>
        <v xml:space="preserve"> </v>
      </c>
      <c r="O17" s="5" t="str">
        <f t="shared" si="3"/>
        <v xml:space="preserve"> </v>
      </c>
      <c r="P17" s="5" t="str">
        <f t="shared" si="4"/>
        <v xml:space="preserve"> </v>
      </c>
      <c r="Q17" s="5" t="str">
        <f t="shared" si="0"/>
        <v xml:space="preserve"> </v>
      </c>
      <c r="S17" s="320" t="s">
        <v>797</v>
      </c>
    </row>
    <row r="18" spans="1:19" ht="15" customHeight="1">
      <c r="A18" s="307"/>
      <c r="B18" s="41"/>
      <c r="C18" s="337"/>
      <c r="D18" s="299"/>
      <c r="E18" s="41"/>
      <c r="F18" s="466"/>
      <c r="G18" s="467"/>
      <c r="H18" s="467"/>
      <c r="M18" s="5" t="str">
        <f t="shared" si="1"/>
        <v xml:space="preserve"> </v>
      </c>
      <c r="N18" s="5" t="str">
        <f t="shared" si="2"/>
        <v xml:space="preserve"> </v>
      </c>
      <c r="O18" s="5" t="str">
        <f t="shared" si="3"/>
        <v xml:space="preserve"> </v>
      </c>
      <c r="P18" s="5" t="str">
        <f t="shared" si="4"/>
        <v xml:space="preserve"> </v>
      </c>
      <c r="Q18" s="5" t="str">
        <f t="shared" si="0"/>
        <v xml:space="preserve"> </v>
      </c>
    </row>
    <row r="19" spans="1:19" ht="15" customHeight="1">
      <c r="A19" s="307"/>
      <c r="B19" s="41"/>
      <c r="C19" s="337"/>
      <c r="D19" s="299"/>
      <c r="E19" s="41"/>
      <c r="F19" s="466"/>
      <c r="G19" s="467"/>
      <c r="H19" s="467"/>
      <c r="M19" s="5" t="str">
        <f t="shared" si="1"/>
        <v xml:space="preserve"> </v>
      </c>
      <c r="N19" s="5" t="str">
        <f t="shared" si="2"/>
        <v xml:space="preserve"> </v>
      </c>
      <c r="O19" s="5" t="str">
        <f t="shared" si="3"/>
        <v xml:space="preserve"> </v>
      </c>
      <c r="P19" s="5" t="str">
        <f t="shared" si="4"/>
        <v xml:space="preserve"> </v>
      </c>
      <c r="Q19" s="5" t="str">
        <f t="shared" si="0"/>
        <v xml:space="preserve"> </v>
      </c>
    </row>
    <row r="20" spans="1:19" ht="15" customHeight="1">
      <c r="A20" s="307"/>
      <c r="B20" s="41"/>
      <c r="C20" s="337"/>
      <c r="D20" s="299"/>
      <c r="E20" s="41"/>
      <c r="F20" s="466"/>
      <c r="G20" s="467"/>
      <c r="H20" s="467"/>
      <c r="M20" s="5" t="str">
        <f t="shared" si="1"/>
        <v xml:space="preserve"> </v>
      </c>
      <c r="N20" s="5" t="str">
        <f t="shared" si="2"/>
        <v xml:space="preserve"> </v>
      </c>
      <c r="O20" s="5" t="str">
        <f t="shared" si="3"/>
        <v xml:space="preserve"> </v>
      </c>
      <c r="P20" s="5" t="str">
        <f t="shared" si="4"/>
        <v xml:space="preserve"> </v>
      </c>
      <c r="Q20" s="5" t="str">
        <f t="shared" si="0"/>
        <v xml:space="preserve"> </v>
      </c>
    </row>
    <row r="21" spans="1:19" ht="15" customHeight="1">
      <c r="A21" s="307"/>
      <c r="B21" s="41"/>
      <c r="C21" s="337"/>
      <c r="D21" s="298"/>
      <c r="E21" s="41"/>
      <c r="F21" s="466"/>
      <c r="G21" s="467"/>
      <c r="H21" s="467"/>
      <c r="M21" s="5" t="str">
        <f t="shared" si="1"/>
        <v xml:space="preserve"> </v>
      </c>
      <c r="N21" s="5" t="str">
        <f t="shared" si="2"/>
        <v xml:space="preserve"> </v>
      </c>
      <c r="O21" s="5" t="str">
        <f t="shared" si="3"/>
        <v xml:space="preserve"> </v>
      </c>
      <c r="P21" s="5" t="str">
        <f t="shared" si="4"/>
        <v xml:space="preserve"> </v>
      </c>
      <c r="Q21" s="5" t="str">
        <f t="shared" si="0"/>
        <v xml:space="preserve"> </v>
      </c>
    </row>
    <row r="22" spans="1:19" ht="15" customHeight="1">
      <c r="A22" s="307"/>
      <c r="B22" s="41"/>
      <c r="C22" s="337"/>
      <c r="D22" s="298"/>
      <c r="E22" s="41"/>
      <c r="F22" s="466"/>
      <c r="G22" s="467"/>
      <c r="H22" s="467"/>
      <c r="M22" s="5" t="str">
        <f t="shared" si="1"/>
        <v xml:space="preserve"> </v>
      </c>
      <c r="N22" s="5" t="str">
        <f t="shared" si="2"/>
        <v xml:space="preserve"> </v>
      </c>
      <c r="O22" s="5" t="str">
        <f t="shared" si="3"/>
        <v xml:space="preserve"> </v>
      </c>
      <c r="P22" s="5" t="str">
        <f t="shared" si="4"/>
        <v xml:space="preserve"> </v>
      </c>
      <c r="Q22" s="5" t="str">
        <f t="shared" si="0"/>
        <v xml:space="preserve"> </v>
      </c>
    </row>
    <row r="23" spans="1:19" ht="15" customHeight="1">
      <c r="A23" s="307"/>
      <c r="B23" s="41"/>
      <c r="C23" s="337"/>
      <c r="D23" s="298"/>
      <c r="E23" s="41"/>
      <c r="F23" s="466"/>
      <c r="G23" s="467"/>
      <c r="H23" s="467"/>
      <c r="M23" s="5" t="str">
        <f t="shared" si="1"/>
        <v xml:space="preserve"> </v>
      </c>
      <c r="N23" s="5" t="str">
        <f t="shared" si="2"/>
        <v xml:space="preserve"> </v>
      </c>
      <c r="O23" s="5" t="str">
        <f t="shared" si="3"/>
        <v xml:space="preserve"> </v>
      </c>
      <c r="P23" s="5" t="str">
        <f t="shared" si="4"/>
        <v xml:space="preserve"> </v>
      </c>
      <c r="Q23" s="5" t="str">
        <f t="shared" si="0"/>
        <v xml:space="preserve"> </v>
      </c>
    </row>
    <row r="24" spans="1:19" ht="15" customHeight="1">
      <c r="A24" s="307"/>
      <c r="B24" s="41"/>
      <c r="C24" s="337"/>
      <c r="D24" s="298"/>
      <c r="E24" s="41"/>
      <c r="F24" s="466"/>
      <c r="G24" s="467"/>
      <c r="H24" s="467"/>
      <c r="M24" s="5" t="str">
        <f t="shared" si="1"/>
        <v xml:space="preserve"> </v>
      </c>
      <c r="N24" s="5" t="str">
        <f t="shared" si="2"/>
        <v xml:space="preserve"> </v>
      </c>
      <c r="O24" s="5" t="str">
        <f t="shared" si="3"/>
        <v xml:space="preserve"> </v>
      </c>
      <c r="P24" s="5" t="str">
        <f t="shared" si="4"/>
        <v xml:space="preserve"> </v>
      </c>
      <c r="Q24" s="5" t="str">
        <f t="shared" si="0"/>
        <v xml:space="preserve"> </v>
      </c>
    </row>
    <row r="25" spans="1:19" ht="15" customHeight="1">
      <c r="A25" s="307"/>
      <c r="B25" s="41"/>
      <c r="C25" s="337"/>
      <c r="D25" s="298"/>
      <c r="E25" s="41"/>
      <c r="F25" s="466"/>
      <c r="G25" s="467"/>
      <c r="H25" s="467"/>
      <c r="M25" s="5" t="str">
        <f t="shared" si="1"/>
        <v xml:space="preserve"> </v>
      </c>
      <c r="N25" s="5" t="str">
        <f t="shared" si="2"/>
        <v xml:space="preserve"> </v>
      </c>
      <c r="O25" s="5" t="str">
        <f t="shared" si="3"/>
        <v xml:space="preserve"> </v>
      </c>
      <c r="P25" s="5" t="str">
        <f t="shared" si="4"/>
        <v xml:space="preserve"> </v>
      </c>
      <c r="Q25" s="5" t="str">
        <f t="shared" si="0"/>
        <v xml:space="preserve"> </v>
      </c>
    </row>
    <row r="26" spans="1:19" ht="15" customHeight="1">
      <c r="A26" s="307"/>
      <c r="B26" s="41"/>
      <c r="C26" s="337"/>
      <c r="D26" s="298"/>
      <c r="E26" s="41"/>
      <c r="F26" s="466"/>
      <c r="G26" s="467"/>
      <c r="H26" s="467"/>
      <c r="M26" s="5" t="str">
        <f t="shared" si="1"/>
        <v xml:space="preserve"> </v>
      </c>
      <c r="N26" s="5" t="str">
        <f t="shared" si="2"/>
        <v xml:space="preserve"> </v>
      </c>
      <c r="O26" s="5" t="str">
        <f t="shared" si="3"/>
        <v xml:space="preserve"> </v>
      </c>
      <c r="P26" s="5" t="str">
        <f t="shared" si="4"/>
        <v xml:space="preserve"> </v>
      </c>
      <c r="Q26" s="5" t="str">
        <f t="shared" si="0"/>
        <v xml:space="preserve"> </v>
      </c>
    </row>
    <row r="27" spans="1:19" ht="15" customHeight="1">
      <c r="A27" s="307"/>
      <c r="B27" s="41"/>
      <c r="C27" s="337"/>
      <c r="D27" s="298"/>
      <c r="E27" s="41"/>
      <c r="F27" s="466"/>
      <c r="G27" s="467"/>
      <c r="H27" s="467"/>
      <c r="M27" s="5" t="str">
        <f t="shared" si="1"/>
        <v xml:space="preserve"> </v>
      </c>
      <c r="N27" s="5" t="str">
        <f t="shared" si="2"/>
        <v xml:space="preserve"> </v>
      </c>
      <c r="O27" s="5" t="str">
        <f t="shared" si="3"/>
        <v xml:space="preserve"> </v>
      </c>
      <c r="P27" s="5" t="str">
        <f t="shared" si="4"/>
        <v xml:space="preserve"> </v>
      </c>
      <c r="Q27" s="5" t="str">
        <f t="shared" si="0"/>
        <v xml:space="preserve"> </v>
      </c>
    </row>
    <row r="28" spans="1:19">
      <c r="A28" s="307"/>
      <c r="B28" s="44"/>
      <c r="C28" s="337"/>
      <c r="D28" s="298"/>
      <c r="E28" s="44"/>
      <c r="F28" s="466"/>
      <c r="G28" s="467"/>
      <c r="H28" s="467"/>
      <c r="M28" s="5" t="str">
        <f t="shared" si="1"/>
        <v xml:space="preserve"> </v>
      </c>
      <c r="N28" s="5" t="str">
        <f t="shared" si="2"/>
        <v xml:space="preserve"> </v>
      </c>
      <c r="O28" s="5" t="str">
        <f t="shared" si="3"/>
        <v xml:space="preserve"> </v>
      </c>
      <c r="P28" s="5" t="str">
        <f t="shared" si="4"/>
        <v xml:space="preserve"> </v>
      </c>
      <c r="Q28" s="5" t="str">
        <f t="shared" si="0"/>
        <v xml:space="preserve"> </v>
      </c>
    </row>
    <row r="29" spans="1:19">
      <c r="A29" s="50"/>
      <c r="F29" s="2"/>
      <c r="G29" s="2"/>
      <c r="H29" s="2"/>
    </row>
    <row r="30" spans="1:19">
      <c r="C30" s="1" t="s">
        <v>90</v>
      </c>
      <c r="D30" s="46" t="s">
        <v>24</v>
      </c>
      <c r="F30" s="400">
        <f>SUM(M15:M28)</f>
        <v>0</v>
      </c>
      <c r="G30" s="400"/>
      <c r="H30" s="400"/>
      <c r="R30" s="1" t="s">
        <v>90</v>
      </c>
    </row>
    <row r="31" spans="1:19">
      <c r="C31" s="1" t="s">
        <v>91</v>
      </c>
      <c r="D31" s="1"/>
      <c r="F31" s="400">
        <f>SUM(N15:N28)</f>
        <v>0</v>
      </c>
      <c r="G31" s="400"/>
      <c r="H31" s="400"/>
      <c r="R31" s="1" t="s">
        <v>92</v>
      </c>
    </row>
    <row r="32" spans="1:19">
      <c r="C32" s="1" t="s">
        <v>92</v>
      </c>
      <c r="D32" s="1"/>
      <c r="F32" s="400">
        <f>SUM(P15:P28)</f>
        <v>0</v>
      </c>
      <c r="G32" s="400"/>
      <c r="H32" s="400"/>
      <c r="R32" s="1" t="s">
        <v>93</v>
      </c>
      <c r="S32" s="7"/>
    </row>
    <row r="33" spans="3:19">
      <c r="C33" s="1" t="s">
        <v>93</v>
      </c>
      <c r="D33" s="1"/>
      <c r="F33" s="400">
        <f>SUM(Q15:Q28)</f>
        <v>0</v>
      </c>
      <c r="G33" s="400"/>
      <c r="H33" s="400"/>
      <c r="R33" s="320" t="s">
        <v>800</v>
      </c>
      <c r="S33" s="7"/>
    </row>
    <row r="34" spans="3:19" ht="14.25" customHeight="1">
      <c r="C34" s="320" t="s">
        <v>800</v>
      </c>
      <c r="D34" s="1"/>
      <c r="F34" s="468"/>
      <c r="G34" s="469"/>
      <c r="H34" s="469"/>
      <c r="I34" s="55"/>
      <c r="J34" s="55"/>
      <c r="R34" s="7"/>
      <c r="S34" s="7"/>
    </row>
    <row r="35" spans="3:19" ht="14.25" hidden="1" customHeight="1">
      <c r="C35" s="320" t="s">
        <v>800</v>
      </c>
      <c r="F35" s="2"/>
      <c r="G35" s="2"/>
      <c r="H35" s="2"/>
      <c r="R35" s="7"/>
      <c r="S35" s="7"/>
    </row>
    <row r="36" spans="3:19" ht="14.25" customHeight="1" thickBot="1">
      <c r="D36" s="46" t="s">
        <v>23</v>
      </c>
      <c r="E36" s="34"/>
      <c r="F36" s="470">
        <f>SUM(F30:H34)</f>
        <v>0</v>
      </c>
      <c r="G36" s="470"/>
      <c r="H36" s="470"/>
      <c r="R36" s="7"/>
      <c r="S36" s="7"/>
    </row>
    <row r="37" spans="3:19" ht="13.5" thickTop="1">
      <c r="R37" s="7"/>
      <c r="S37" s="7"/>
    </row>
    <row r="38" spans="3:19">
      <c r="R38" s="7"/>
      <c r="S38" s="7"/>
    </row>
  </sheetData>
  <sheetProtection sheet="1" objects="1" scenarios="1" selectLockedCells="1"/>
  <mergeCells count="25">
    <mergeCell ref="A1:H1"/>
    <mergeCell ref="F32:H32"/>
    <mergeCell ref="F20:H20"/>
    <mergeCell ref="F21:H21"/>
    <mergeCell ref="F22:H22"/>
    <mergeCell ref="F23:H23"/>
    <mergeCell ref="F16:H16"/>
    <mergeCell ref="F17:H17"/>
    <mergeCell ref="F18:H18"/>
    <mergeCell ref="F15:H15"/>
    <mergeCell ref="A2:H2"/>
    <mergeCell ref="F13:H13"/>
    <mergeCell ref="F12:H12"/>
    <mergeCell ref="F5:G5"/>
    <mergeCell ref="F27:H27"/>
    <mergeCell ref="F19:H19"/>
    <mergeCell ref="F24:H24"/>
    <mergeCell ref="F25:H25"/>
    <mergeCell ref="F26:H26"/>
    <mergeCell ref="F34:H34"/>
    <mergeCell ref="F36:H36"/>
    <mergeCell ref="F28:H28"/>
    <mergeCell ref="F30:H30"/>
    <mergeCell ref="F31:H31"/>
    <mergeCell ref="F33:H33"/>
  </mergeCells>
  <phoneticPr fontId="2" type="noConversion"/>
  <dataValidations count="4">
    <dataValidation type="list" allowBlank="1" showInputMessage="1" showErrorMessage="1" sqref="C15:C21 C23:C28">
      <formula1>IF(IN_OUT="IN",LODGE_IN,IF(IN_OUT="OUT",LODGE_OUT,LODGE_ALL))</formula1>
    </dataValidation>
    <dataValidation type="date" allowBlank="1" showInputMessage="1" showErrorMessage="1" error="Must Input Valid Date Format:_x000a__x000a_MM/DD/YYYY_x000a__x000a_&gt; Minimum Date and _x000a_&lt;= Return Date" sqref="A15:A28">
      <formula1>MIN_DATE</formula1>
      <formula2>TP_Return_Date</formula2>
    </dataValidation>
    <dataValidation type="decimal" allowBlank="1" showInputMessage="1" showErrorMessage="1" error="Invalid Input or value outside acceptable range." sqref="F15:H28">
      <formula1>Min_Lodge</formula1>
      <formula2>Max_Lodge</formula2>
    </dataValidation>
    <dataValidation type="list" allowBlank="1" showInputMessage="1" showErrorMessage="1" sqref="C22">
      <formula1>IF(IN_OUT="IN",LODGE_IN,IF(IN_OUT="OUT",LODGE_OUT,LODGE_ALL))</formula1>
    </dataValidation>
  </dataValidations>
  <printOptions horizontalCentered="1"/>
  <pageMargins left="0.5" right="0.5" top="0.5" bottom="0.25" header="0.25" footer="0.25"/>
  <pageSetup orientation="landscape" r:id="rId1"/>
  <headerFooter alignWithMargins="0">
    <oddFooter>&amp;L&amp;8&amp;Z&amp;F&amp;RPage &amp;P of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V53"/>
  <sheetViews>
    <sheetView showGridLines="0" topLeftCell="A7" zoomScale="75" zoomScaleNormal="100" workbookViewId="0">
      <selection activeCell="A11" sqref="A11"/>
    </sheetView>
  </sheetViews>
  <sheetFormatPr defaultRowHeight="12.75"/>
  <cols>
    <col min="1" max="1" width="15.7109375" style="6" customWidth="1"/>
    <col min="2" max="2" width="2.7109375" style="6" customWidth="1"/>
    <col min="3" max="3" width="11.7109375" style="6" customWidth="1"/>
    <col min="4" max="4" width="18.7109375" style="6" customWidth="1"/>
    <col min="5" max="5" width="2.7109375" style="6" customWidth="1"/>
    <col min="6" max="6" width="48.7109375" style="6" customWidth="1"/>
    <col min="7" max="7" width="2.7109375" style="6" customWidth="1"/>
    <col min="8" max="8" width="10.7109375" style="6" customWidth="1"/>
    <col min="9" max="9" width="4.7109375" style="6" customWidth="1"/>
    <col min="10" max="10" width="5.7109375" style="6" customWidth="1"/>
    <col min="11" max="11" width="1.140625" style="6" customWidth="1"/>
    <col min="12" max="12" width="6.140625" style="6" customWidth="1"/>
    <col min="13" max="13" width="9.140625" style="6"/>
    <col min="14" max="14" width="9.85546875" style="6" customWidth="1"/>
    <col min="15" max="19" width="13" style="5" hidden="1" customWidth="1"/>
    <col min="20" max="20" width="15.42578125" style="6" hidden="1" customWidth="1"/>
    <col min="21" max="21" width="10.7109375" style="6" hidden="1" customWidth="1"/>
    <col min="22" max="22" width="0" style="6" hidden="1" customWidth="1"/>
    <col min="23" max="16384" width="9.140625" style="6"/>
  </cols>
  <sheetData>
    <row r="1" spans="1:20" s="31" customFormat="1" ht="15.75">
      <c r="A1" s="380" t="s">
        <v>95</v>
      </c>
      <c r="B1" s="380"/>
      <c r="C1" s="380"/>
      <c r="D1" s="380"/>
      <c r="E1" s="380"/>
      <c r="F1" s="380"/>
      <c r="G1" s="380"/>
      <c r="H1" s="380"/>
      <c r="I1" s="380"/>
      <c r="J1" s="380"/>
      <c r="O1" s="30"/>
      <c r="P1" s="30"/>
      <c r="Q1" s="30"/>
      <c r="R1" s="30"/>
      <c r="S1" s="30"/>
    </row>
    <row r="2" spans="1:20" s="31" customFormat="1" ht="15.75">
      <c r="A2" s="380" t="s">
        <v>96</v>
      </c>
      <c r="B2" s="380"/>
      <c r="C2" s="380"/>
      <c r="D2" s="380"/>
      <c r="E2" s="380"/>
      <c r="F2" s="380"/>
      <c r="G2" s="380"/>
      <c r="H2" s="380"/>
      <c r="I2" s="380"/>
      <c r="J2" s="380"/>
      <c r="O2" s="30"/>
      <c r="P2" s="30"/>
      <c r="Q2" s="30"/>
      <c r="R2" s="30"/>
      <c r="S2" s="30"/>
    </row>
    <row r="3" spans="1:20" ht="7.5" customHeight="1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20" ht="18" customHeight="1">
      <c r="B4" s="7"/>
      <c r="C4" s="32" t="s">
        <v>30</v>
      </c>
      <c r="D4" s="447">
        <f>TitlePage!F6</f>
        <v>0</v>
      </c>
      <c r="E4" s="448"/>
      <c r="F4" s="448"/>
      <c r="G4" s="92"/>
      <c r="H4" s="92"/>
      <c r="I4" s="92"/>
      <c r="J4" s="7"/>
      <c r="K4" s="7"/>
      <c r="L4" s="7"/>
      <c r="M4" s="24"/>
      <c r="O4" s="29"/>
      <c r="P4" s="29"/>
      <c r="Q4" s="29"/>
      <c r="R4" s="29"/>
    </row>
    <row r="5" spans="1:20" ht="18" customHeight="1">
      <c r="B5" s="7"/>
      <c r="C5" s="33" t="s">
        <v>2</v>
      </c>
      <c r="D5" s="472">
        <f>TitlePage!Q6</f>
        <v>0</v>
      </c>
      <c r="E5" s="473"/>
      <c r="F5" s="473"/>
      <c r="G5" s="92"/>
      <c r="H5" s="478"/>
      <c r="I5" s="478"/>
      <c r="J5" s="7"/>
    </row>
    <row r="6" spans="1:20" ht="7.5" customHeight="1">
      <c r="A6" s="33"/>
      <c r="B6" s="13"/>
      <c r="C6" s="13"/>
      <c r="D6" s="13"/>
      <c r="E6" s="13"/>
      <c r="F6" s="13"/>
      <c r="G6" s="13"/>
      <c r="H6" s="13"/>
      <c r="I6" s="13"/>
      <c r="J6" s="7"/>
    </row>
    <row r="7" spans="1:20" ht="14.25" customHeight="1">
      <c r="A7" s="127" t="s">
        <v>97</v>
      </c>
      <c r="B7" s="13"/>
      <c r="C7" s="13"/>
      <c r="D7" s="13"/>
      <c r="E7" s="13"/>
      <c r="F7" s="13"/>
      <c r="G7" s="13"/>
      <c r="H7" s="13"/>
      <c r="I7" s="13"/>
      <c r="J7" s="7"/>
    </row>
    <row r="8" spans="1:20" ht="15" customHeight="1">
      <c r="C8" s="474" t="s">
        <v>65</v>
      </c>
      <c r="D8" s="474"/>
    </row>
    <row r="9" spans="1:20">
      <c r="A9" s="35" t="s">
        <v>21</v>
      </c>
      <c r="B9" s="36"/>
      <c r="C9" s="475" t="s">
        <v>64</v>
      </c>
      <c r="D9" s="475"/>
      <c r="E9" s="449" t="s">
        <v>89</v>
      </c>
      <c r="F9" s="449"/>
      <c r="H9" s="429" t="s">
        <v>22</v>
      </c>
      <c r="I9" s="429"/>
      <c r="J9" s="429"/>
      <c r="O9" s="6" t="s">
        <v>68</v>
      </c>
      <c r="P9" s="6" t="s">
        <v>98</v>
      </c>
      <c r="Q9" s="6" t="s">
        <v>99</v>
      </c>
    </row>
    <row r="10" spans="1:20" ht="3" customHeight="1">
      <c r="A10" s="64"/>
      <c r="B10" s="38"/>
      <c r="C10" s="11"/>
      <c r="D10" s="11"/>
      <c r="E10" s="11"/>
      <c r="F10" s="11"/>
      <c r="G10" s="38"/>
      <c r="H10" s="11"/>
      <c r="I10" s="11"/>
      <c r="J10" s="12"/>
      <c r="O10" s="6"/>
      <c r="P10" s="6"/>
      <c r="Q10" s="6"/>
    </row>
    <row r="11" spans="1:20" ht="15" customHeight="1">
      <c r="A11" s="307"/>
      <c r="B11" s="39"/>
      <c r="C11" s="476"/>
      <c r="D11" s="477"/>
      <c r="E11" s="439"/>
      <c r="F11" s="440"/>
      <c r="G11" s="39"/>
      <c r="H11" s="466"/>
      <c r="I11" s="467"/>
      <c r="J11" s="467"/>
      <c r="O11" s="5" t="str">
        <f>IF($C11="552100 Registration",$H11," ")</f>
        <v xml:space="preserve"> </v>
      </c>
      <c r="P11" s="5" t="str">
        <f>IF($C11="552150 Student Registration",$H11," ")</f>
        <v xml:space="preserve"> </v>
      </c>
      <c r="Q11" s="5" t="str">
        <f>IF($C11="552500 Submission Fees",$H11," ")</f>
        <v xml:space="preserve"> </v>
      </c>
      <c r="T11" s="5"/>
    </row>
    <row r="12" spans="1:20" ht="15" customHeight="1">
      <c r="A12" s="307"/>
      <c r="B12" s="41"/>
      <c r="C12" s="476"/>
      <c r="D12" s="477"/>
      <c r="E12" s="441"/>
      <c r="F12" s="440"/>
      <c r="G12" s="41"/>
      <c r="H12" s="466"/>
      <c r="I12" s="467"/>
      <c r="J12" s="467"/>
      <c r="K12" s="51"/>
      <c r="L12" s="51"/>
      <c r="M12" s="51"/>
      <c r="O12" s="5" t="str">
        <f>IF($C12="552100 Registration",$H12," ")</f>
        <v xml:space="preserve"> </v>
      </c>
      <c r="P12" s="5" t="str">
        <f>IF($C12="552150 Student Registration",$H12," ")</f>
        <v xml:space="preserve"> </v>
      </c>
      <c r="Q12" s="5" t="str">
        <f>IF($C12="552500 Submission Fees",$H12," ")</f>
        <v xml:space="preserve"> </v>
      </c>
      <c r="T12" s="5"/>
    </row>
    <row r="13" spans="1:20" ht="15" customHeight="1">
      <c r="A13" s="307"/>
      <c r="B13" s="41"/>
      <c r="C13" s="476"/>
      <c r="D13" s="477"/>
      <c r="E13" s="458"/>
      <c r="F13" s="440"/>
      <c r="G13" s="41"/>
      <c r="H13" s="466"/>
      <c r="I13" s="467"/>
      <c r="J13" s="467"/>
      <c r="O13" s="5" t="str">
        <f>IF($C13="552100 Registration",$H13," ")</f>
        <v xml:space="preserve"> </v>
      </c>
      <c r="P13" s="5" t="str">
        <f>IF($C13="552150 Student Registration",$H13," ")</f>
        <v xml:space="preserve"> </v>
      </c>
      <c r="Q13" s="5" t="str">
        <f>IF($C13="552500 Submission Fees",$H13," ")</f>
        <v xml:space="preserve"> </v>
      </c>
      <c r="T13" s="5"/>
    </row>
    <row r="14" spans="1:20" ht="15" customHeight="1">
      <c r="A14" s="307"/>
      <c r="B14" s="41"/>
      <c r="C14" s="476"/>
      <c r="D14" s="477"/>
      <c r="E14" s="479"/>
      <c r="F14" s="440"/>
      <c r="G14" s="41"/>
      <c r="H14" s="466"/>
      <c r="I14" s="467"/>
      <c r="J14" s="467"/>
      <c r="O14" s="5" t="str">
        <f>IF($C14="552100 Registration",$H14," ")</f>
        <v xml:space="preserve"> </v>
      </c>
      <c r="P14" s="5" t="str">
        <f>IF($C14="552150 Student Registration",$H14," ")</f>
        <v xml:space="preserve"> </v>
      </c>
      <c r="Q14" s="5" t="str">
        <f>IF($C14="552500 Submission Fees",$H14," ")</f>
        <v xml:space="preserve"> </v>
      </c>
      <c r="T14" s="5"/>
    </row>
    <row r="15" spans="1:20" ht="15" customHeight="1">
      <c r="A15" s="307"/>
      <c r="B15" s="44"/>
      <c r="C15" s="476"/>
      <c r="D15" s="477"/>
      <c r="E15" s="458"/>
      <c r="F15" s="440"/>
      <c r="G15" s="44"/>
      <c r="H15" s="466"/>
      <c r="I15" s="467"/>
      <c r="J15" s="467"/>
      <c r="O15" s="5" t="str">
        <f>IF($C15="552100 Registration",$H15," ")</f>
        <v xml:space="preserve"> </v>
      </c>
      <c r="P15" s="5" t="str">
        <f>IF($C15="552150 Student Registration",$H15," ")</f>
        <v xml:space="preserve"> </v>
      </c>
      <c r="Q15" s="5" t="str">
        <f>IF($C15="552500 Submission Fees",$H15," ")</f>
        <v xml:space="preserve"> </v>
      </c>
      <c r="T15" s="5"/>
    </row>
    <row r="16" spans="1:20" ht="14.25" customHeight="1">
      <c r="A16" s="33"/>
      <c r="B16" s="13"/>
      <c r="C16" s="13"/>
      <c r="D16" s="13"/>
      <c r="E16" s="13"/>
      <c r="F16" s="13"/>
      <c r="G16" s="13"/>
      <c r="H16" s="13"/>
      <c r="I16" s="13"/>
      <c r="J16" s="7"/>
      <c r="O16" s="6"/>
      <c r="P16" s="6"/>
      <c r="Q16" s="6"/>
    </row>
    <row r="17" spans="1:22" ht="14.25" customHeight="1">
      <c r="A17" s="33"/>
      <c r="B17" s="13"/>
      <c r="C17" s="6" t="s">
        <v>66</v>
      </c>
      <c r="H17" s="468">
        <f>SUM(O11:O15)</f>
        <v>0</v>
      </c>
      <c r="I17" s="469"/>
      <c r="J17" s="469"/>
      <c r="O17" s="6"/>
      <c r="P17" s="6"/>
      <c r="Q17" s="6"/>
    </row>
    <row r="18" spans="1:22" ht="14.25" customHeight="1">
      <c r="A18" s="33"/>
      <c r="B18" s="13"/>
      <c r="C18" s="6" t="s">
        <v>67</v>
      </c>
      <c r="D18" s="46"/>
      <c r="E18" s="46"/>
      <c r="H18" s="468">
        <f>SUM(P11:P15)</f>
        <v>0</v>
      </c>
      <c r="I18" s="469"/>
      <c r="J18" s="469"/>
      <c r="O18" s="6"/>
      <c r="P18" s="6"/>
      <c r="Q18" s="6"/>
    </row>
    <row r="19" spans="1:22" ht="14.25" customHeight="1">
      <c r="A19" s="33"/>
      <c r="B19" s="13"/>
      <c r="C19" s="6" t="s">
        <v>94</v>
      </c>
      <c r="H19" s="468">
        <f>SUM(Q11:Q15)</f>
        <v>0</v>
      </c>
      <c r="I19" s="469"/>
      <c r="J19" s="469"/>
      <c r="O19" s="6"/>
      <c r="P19" s="6"/>
      <c r="Q19" s="6"/>
    </row>
    <row r="20" spans="1:22" ht="14.25" customHeight="1" thickBot="1">
      <c r="A20" s="33"/>
      <c r="B20" s="13"/>
      <c r="F20" s="46" t="s">
        <v>773</v>
      </c>
      <c r="H20" s="421">
        <f>SUM(H17:H19)</f>
        <v>0</v>
      </c>
      <c r="I20" s="480"/>
      <c r="J20" s="480"/>
      <c r="O20" s="6"/>
      <c r="P20" s="6"/>
      <c r="Q20" s="6"/>
    </row>
    <row r="21" spans="1:22" ht="13.5" customHeight="1" thickTop="1">
      <c r="A21" s="34" t="s">
        <v>775</v>
      </c>
      <c r="B21" s="63"/>
      <c r="H21" s="7"/>
      <c r="I21" s="7"/>
      <c r="J21" s="7"/>
      <c r="O21" s="6"/>
      <c r="P21" s="6"/>
      <c r="Q21" s="6"/>
    </row>
    <row r="22" spans="1:22" ht="13.5" customHeight="1">
      <c r="A22" s="34" t="s">
        <v>32</v>
      </c>
      <c r="B22" s="63"/>
      <c r="O22" s="6"/>
      <c r="P22" s="6"/>
      <c r="Q22" s="6"/>
    </row>
    <row r="23" spans="1:22" ht="15" customHeight="1">
      <c r="C23" s="474" t="s">
        <v>65</v>
      </c>
      <c r="D23" s="474"/>
    </row>
    <row r="24" spans="1:22">
      <c r="A24" s="35" t="s">
        <v>21</v>
      </c>
      <c r="B24" s="36"/>
      <c r="C24" s="475" t="s">
        <v>64</v>
      </c>
      <c r="D24" s="475"/>
      <c r="E24" s="449" t="s">
        <v>778</v>
      </c>
      <c r="F24" s="449"/>
      <c r="H24" s="429" t="s">
        <v>22</v>
      </c>
      <c r="I24" s="429"/>
      <c r="J24" s="429"/>
      <c r="O24" s="5" t="s">
        <v>25</v>
      </c>
      <c r="P24" s="5" t="s">
        <v>26</v>
      </c>
      <c r="Q24" s="5" t="s">
        <v>27</v>
      </c>
      <c r="R24" s="5" t="s">
        <v>28</v>
      </c>
      <c r="S24" s="5" t="s">
        <v>29</v>
      </c>
      <c r="T24" s="6" t="s">
        <v>63</v>
      </c>
    </row>
    <row r="25" spans="1:22" ht="3" customHeight="1">
      <c r="A25" s="64"/>
      <c r="B25" s="38"/>
      <c r="C25" s="11"/>
      <c r="D25" s="11"/>
      <c r="E25" s="11"/>
      <c r="F25" s="11"/>
      <c r="G25" s="38"/>
      <c r="H25" s="11"/>
      <c r="I25" s="11"/>
      <c r="J25" s="12"/>
    </row>
    <row r="26" spans="1:22" ht="15" customHeight="1">
      <c r="A26" s="307"/>
      <c r="B26" s="39"/>
      <c r="C26" s="476"/>
      <c r="D26" s="477"/>
      <c r="E26" s="441"/>
      <c r="F26" s="440"/>
      <c r="G26" s="39"/>
      <c r="H26" s="466"/>
      <c r="I26" s="467"/>
      <c r="J26" s="467"/>
      <c r="O26" s="5" t="str">
        <f>IF($C26="535113 In-state Travel Misc. Expenses",$H26," ")</f>
        <v xml:space="preserve"> </v>
      </c>
      <c r="P26" s="5" t="str">
        <f>IF($C26="535213 Out-of-state Travel Misc. Expenses",$H26," ")</f>
        <v xml:space="preserve"> </v>
      </c>
      <c r="Q26" s="5" t="str">
        <f>IF($C26="535313 International Travel Misc. Expenses",$H26," ")</f>
        <v xml:space="preserve"> </v>
      </c>
      <c r="R26" s="5" t="str">
        <f>IF($C26="535413 Student Travel Misc. Expenses",$H26," ")</f>
        <v xml:space="preserve"> </v>
      </c>
      <c r="S26" s="5" t="str">
        <f>IF($C26="535553 Other Non-Employee Travel Misc. Expenses",$H26," ")</f>
        <v xml:space="preserve"> </v>
      </c>
      <c r="T26" s="5" t="str">
        <f>IF($C26="559000 Business Meals",$H26," ")</f>
        <v xml:space="preserve"> </v>
      </c>
      <c r="U26" s="5"/>
      <c r="V26" s="5"/>
    </row>
    <row r="27" spans="1:22" ht="15" customHeight="1">
      <c r="A27" s="307"/>
      <c r="B27" s="41"/>
      <c r="C27" s="476"/>
      <c r="D27" s="477"/>
      <c r="E27" s="441"/>
      <c r="F27" s="440"/>
      <c r="G27" s="41"/>
      <c r="H27" s="466"/>
      <c r="I27" s="467"/>
      <c r="J27" s="467"/>
      <c r="K27" s="51"/>
      <c r="L27" s="51"/>
      <c r="M27" s="51"/>
      <c r="O27" s="5" t="str">
        <f t="shared" ref="O27:O39" si="0">IF($C27="535113 In-state Travel Misc. Expenses",$H27," ")</f>
        <v xml:space="preserve"> </v>
      </c>
      <c r="P27" s="5" t="str">
        <f t="shared" ref="P27:P39" si="1">IF($C27="535213 Out-of-state Travel Misc. Expenses",$H27," ")</f>
        <v xml:space="preserve"> </v>
      </c>
      <c r="Q27" s="5" t="str">
        <f t="shared" ref="Q27:Q39" si="2">IF($C27="535313 International Travel Misc. Expenses",$H27," ")</f>
        <v xml:space="preserve"> </v>
      </c>
      <c r="R27" s="5" t="str">
        <f t="shared" ref="R27:R39" si="3">IF($C27="535413 Student Travel Misc. Expenses",$H27," ")</f>
        <v xml:space="preserve"> </v>
      </c>
      <c r="S27" s="5" t="str">
        <f t="shared" ref="S27:S39" si="4">IF($C27="535553 Other Non-Employee Travel Misc. Expenses",$H27," ")</f>
        <v xml:space="preserve"> </v>
      </c>
      <c r="T27" s="5" t="str">
        <f t="shared" ref="T27:T39" si="5">IF($C27="559000 Business Meals",$H27," ")</f>
        <v xml:space="preserve"> </v>
      </c>
      <c r="U27" s="5"/>
      <c r="V27" s="5"/>
    </row>
    <row r="28" spans="1:22" ht="15" customHeight="1">
      <c r="A28" s="307"/>
      <c r="B28" s="41"/>
      <c r="C28" s="476"/>
      <c r="D28" s="477"/>
      <c r="E28" s="479"/>
      <c r="F28" s="440"/>
      <c r="G28" s="41"/>
      <c r="H28" s="466"/>
      <c r="I28" s="467"/>
      <c r="J28" s="467"/>
      <c r="O28" s="5" t="str">
        <f t="shared" si="0"/>
        <v xml:space="preserve"> </v>
      </c>
      <c r="P28" s="5" t="str">
        <f t="shared" si="1"/>
        <v xml:space="preserve"> </v>
      </c>
      <c r="Q28" s="5" t="str">
        <f t="shared" si="2"/>
        <v xml:space="preserve"> </v>
      </c>
      <c r="R28" s="5" t="str">
        <f t="shared" si="3"/>
        <v xml:space="preserve"> </v>
      </c>
      <c r="S28" s="5" t="str">
        <f t="shared" si="4"/>
        <v xml:space="preserve"> </v>
      </c>
      <c r="T28" s="5" t="str">
        <f t="shared" si="5"/>
        <v xml:space="preserve"> </v>
      </c>
      <c r="U28" s="5"/>
      <c r="V28" s="5"/>
    </row>
    <row r="29" spans="1:22" ht="15" customHeight="1">
      <c r="A29" s="307"/>
      <c r="B29" s="41"/>
      <c r="C29" s="476"/>
      <c r="D29" s="477"/>
      <c r="E29" s="479"/>
      <c r="F29" s="440"/>
      <c r="G29" s="41"/>
      <c r="H29" s="466"/>
      <c r="I29" s="467"/>
      <c r="J29" s="467"/>
      <c r="O29" s="5" t="str">
        <f t="shared" si="0"/>
        <v xml:space="preserve"> </v>
      </c>
      <c r="P29" s="5" t="str">
        <f t="shared" si="1"/>
        <v xml:space="preserve"> </v>
      </c>
      <c r="Q29" s="5" t="str">
        <f t="shared" si="2"/>
        <v xml:space="preserve"> </v>
      </c>
      <c r="R29" s="5" t="str">
        <f t="shared" si="3"/>
        <v xml:space="preserve"> </v>
      </c>
      <c r="S29" s="5" t="str">
        <f t="shared" si="4"/>
        <v xml:space="preserve"> </v>
      </c>
      <c r="T29" s="5" t="str">
        <f t="shared" si="5"/>
        <v xml:space="preserve"> </v>
      </c>
      <c r="U29" s="5"/>
      <c r="V29" s="5"/>
    </row>
    <row r="30" spans="1:22" ht="15" customHeight="1">
      <c r="A30" s="307"/>
      <c r="B30" s="41"/>
      <c r="C30" s="476"/>
      <c r="D30" s="477"/>
      <c r="E30" s="458"/>
      <c r="F30" s="440"/>
      <c r="G30" s="41"/>
      <c r="H30" s="466"/>
      <c r="I30" s="467"/>
      <c r="J30" s="467"/>
      <c r="O30" s="5" t="str">
        <f t="shared" si="0"/>
        <v xml:space="preserve"> </v>
      </c>
      <c r="P30" s="5" t="str">
        <f t="shared" si="1"/>
        <v xml:space="preserve"> </v>
      </c>
      <c r="Q30" s="5" t="str">
        <f t="shared" si="2"/>
        <v xml:space="preserve"> </v>
      </c>
      <c r="R30" s="5" t="str">
        <f t="shared" si="3"/>
        <v xml:space="preserve"> </v>
      </c>
      <c r="S30" s="5" t="str">
        <f t="shared" si="4"/>
        <v xml:space="preserve"> </v>
      </c>
      <c r="T30" s="5" t="str">
        <f t="shared" si="5"/>
        <v xml:space="preserve"> </v>
      </c>
      <c r="U30" s="5"/>
      <c r="V30" s="5"/>
    </row>
    <row r="31" spans="1:22" ht="15" customHeight="1">
      <c r="A31" s="307"/>
      <c r="B31" s="41"/>
      <c r="C31" s="476"/>
      <c r="D31" s="477"/>
      <c r="E31" s="479"/>
      <c r="F31" s="440"/>
      <c r="G31" s="41"/>
      <c r="H31" s="466"/>
      <c r="I31" s="467"/>
      <c r="J31" s="467"/>
      <c r="O31" s="5" t="str">
        <f t="shared" si="0"/>
        <v xml:space="preserve"> </v>
      </c>
      <c r="P31" s="5" t="str">
        <f t="shared" si="1"/>
        <v xml:space="preserve"> </v>
      </c>
      <c r="Q31" s="5" t="str">
        <f t="shared" si="2"/>
        <v xml:space="preserve"> </v>
      </c>
      <c r="R31" s="5" t="str">
        <f t="shared" si="3"/>
        <v xml:space="preserve"> </v>
      </c>
      <c r="S31" s="5" t="str">
        <f t="shared" si="4"/>
        <v xml:space="preserve"> </v>
      </c>
      <c r="T31" s="5" t="str">
        <f t="shared" si="5"/>
        <v xml:space="preserve"> </v>
      </c>
      <c r="U31" s="5"/>
      <c r="V31" s="5"/>
    </row>
    <row r="32" spans="1:22" ht="15" customHeight="1">
      <c r="A32" s="307"/>
      <c r="B32" s="41"/>
      <c r="C32" s="476"/>
      <c r="D32" s="477"/>
      <c r="E32" s="458"/>
      <c r="F32" s="440"/>
      <c r="G32" s="41"/>
      <c r="H32" s="466"/>
      <c r="I32" s="467"/>
      <c r="J32" s="467"/>
      <c r="O32" s="5" t="str">
        <f t="shared" si="0"/>
        <v xml:space="preserve"> </v>
      </c>
      <c r="P32" s="5" t="str">
        <f t="shared" si="1"/>
        <v xml:space="preserve"> </v>
      </c>
      <c r="Q32" s="5" t="str">
        <f t="shared" si="2"/>
        <v xml:space="preserve"> </v>
      </c>
      <c r="R32" s="5" t="str">
        <f t="shared" si="3"/>
        <v xml:space="preserve"> </v>
      </c>
      <c r="S32" s="5" t="str">
        <f t="shared" si="4"/>
        <v xml:space="preserve"> </v>
      </c>
      <c r="T32" s="5" t="str">
        <f t="shared" si="5"/>
        <v xml:space="preserve"> </v>
      </c>
      <c r="U32" s="5"/>
      <c r="V32" s="5"/>
    </row>
    <row r="33" spans="1:22" ht="15" customHeight="1">
      <c r="A33" s="307"/>
      <c r="B33" s="41"/>
      <c r="C33" s="476"/>
      <c r="D33" s="477"/>
      <c r="E33" s="458"/>
      <c r="F33" s="440"/>
      <c r="G33" s="41"/>
      <c r="H33" s="466"/>
      <c r="I33" s="467"/>
      <c r="J33" s="467"/>
      <c r="O33" s="5" t="str">
        <f t="shared" si="0"/>
        <v xml:space="preserve"> </v>
      </c>
      <c r="P33" s="5" t="str">
        <f t="shared" si="1"/>
        <v xml:space="preserve"> </v>
      </c>
      <c r="Q33" s="5" t="str">
        <f t="shared" si="2"/>
        <v xml:space="preserve"> </v>
      </c>
      <c r="R33" s="5" t="str">
        <f t="shared" si="3"/>
        <v xml:space="preserve"> </v>
      </c>
      <c r="S33" s="5" t="str">
        <f t="shared" si="4"/>
        <v xml:space="preserve"> </v>
      </c>
      <c r="T33" s="5" t="str">
        <f t="shared" si="5"/>
        <v xml:space="preserve"> </v>
      </c>
      <c r="U33" s="5"/>
      <c r="V33" s="5"/>
    </row>
    <row r="34" spans="1:22" ht="15" customHeight="1">
      <c r="A34" s="307"/>
      <c r="B34" s="41"/>
      <c r="C34" s="476"/>
      <c r="D34" s="477"/>
      <c r="E34" s="479"/>
      <c r="F34" s="440"/>
      <c r="G34" s="41"/>
      <c r="H34" s="466"/>
      <c r="I34" s="467"/>
      <c r="J34" s="467"/>
      <c r="O34" s="5" t="str">
        <f t="shared" si="0"/>
        <v xml:space="preserve"> </v>
      </c>
      <c r="P34" s="5" t="str">
        <f t="shared" si="1"/>
        <v xml:space="preserve"> </v>
      </c>
      <c r="Q34" s="5" t="str">
        <f t="shared" si="2"/>
        <v xml:space="preserve"> </v>
      </c>
      <c r="R34" s="5" t="str">
        <f t="shared" si="3"/>
        <v xml:space="preserve"> </v>
      </c>
      <c r="S34" s="5" t="str">
        <f t="shared" si="4"/>
        <v xml:space="preserve"> </v>
      </c>
      <c r="T34" s="5" t="str">
        <f t="shared" si="5"/>
        <v xml:space="preserve"> </v>
      </c>
      <c r="U34" s="5"/>
      <c r="V34" s="5"/>
    </row>
    <row r="35" spans="1:22" ht="15" customHeight="1">
      <c r="A35" s="307"/>
      <c r="B35" s="41"/>
      <c r="C35" s="476"/>
      <c r="D35" s="477"/>
      <c r="E35" s="458"/>
      <c r="F35" s="440"/>
      <c r="G35" s="41"/>
      <c r="H35" s="466"/>
      <c r="I35" s="467"/>
      <c r="J35" s="467"/>
      <c r="O35" s="5" t="str">
        <f t="shared" si="0"/>
        <v xml:space="preserve"> </v>
      </c>
      <c r="P35" s="5" t="str">
        <f t="shared" si="1"/>
        <v xml:space="preserve"> </v>
      </c>
      <c r="Q35" s="5" t="str">
        <f t="shared" si="2"/>
        <v xml:space="preserve"> </v>
      </c>
      <c r="R35" s="5" t="str">
        <f t="shared" si="3"/>
        <v xml:space="preserve"> </v>
      </c>
      <c r="S35" s="5" t="str">
        <f t="shared" si="4"/>
        <v xml:space="preserve"> </v>
      </c>
      <c r="T35" s="5" t="str">
        <f t="shared" si="5"/>
        <v xml:space="preserve"> </v>
      </c>
      <c r="U35" s="5"/>
      <c r="V35" s="5"/>
    </row>
    <row r="36" spans="1:22" ht="15" customHeight="1">
      <c r="A36" s="307"/>
      <c r="B36" s="41"/>
      <c r="C36" s="476"/>
      <c r="D36" s="477"/>
      <c r="E36" s="458"/>
      <c r="F36" s="440"/>
      <c r="G36" s="41"/>
      <c r="H36" s="466"/>
      <c r="I36" s="467"/>
      <c r="J36" s="467"/>
      <c r="O36" s="5" t="str">
        <f t="shared" si="0"/>
        <v xml:space="preserve"> </v>
      </c>
      <c r="P36" s="5" t="str">
        <f t="shared" si="1"/>
        <v xml:space="preserve"> </v>
      </c>
      <c r="Q36" s="5" t="str">
        <f t="shared" si="2"/>
        <v xml:space="preserve"> </v>
      </c>
      <c r="R36" s="5" t="str">
        <f t="shared" si="3"/>
        <v xml:space="preserve"> </v>
      </c>
      <c r="S36" s="5" t="str">
        <f t="shared" si="4"/>
        <v xml:space="preserve"> </v>
      </c>
      <c r="T36" s="5" t="str">
        <f t="shared" si="5"/>
        <v xml:space="preserve"> </v>
      </c>
      <c r="U36" s="5"/>
      <c r="V36" s="5"/>
    </row>
    <row r="37" spans="1:22" ht="15" customHeight="1">
      <c r="A37" s="307"/>
      <c r="B37" s="41"/>
      <c r="C37" s="476"/>
      <c r="D37" s="477"/>
      <c r="E37" s="458"/>
      <c r="F37" s="440"/>
      <c r="G37" s="41"/>
      <c r="H37" s="466"/>
      <c r="I37" s="467"/>
      <c r="J37" s="467"/>
      <c r="O37" s="5" t="str">
        <f t="shared" si="0"/>
        <v xml:space="preserve"> </v>
      </c>
      <c r="P37" s="5" t="str">
        <f t="shared" si="1"/>
        <v xml:space="preserve"> </v>
      </c>
      <c r="Q37" s="5" t="str">
        <f t="shared" si="2"/>
        <v xml:space="preserve"> </v>
      </c>
      <c r="R37" s="5" t="str">
        <f t="shared" si="3"/>
        <v xml:space="preserve"> </v>
      </c>
      <c r="S37" s="5" t="str">
        <f t="shared" si="4"/>
        <v xml:space="preserve"> </v>
      </c>
      <c r="T37" s="5" t="str">
        <f t="shared" si="5"/>
        <v xml:space="preserve"> </v>
      </c>
      <c r="U37" s="5"/>
      <c r="V37" s="5"/>
    </row>
    <row r="38" spans="1:22" ht="15" customHeight="1">
      <c r="A38" s="307"/>
      <c r="B38" s="41"/>
      <c r="C38" s="476"/>
      <c r="D38" s="477"/>
      <c r="E38" s="458"/>
      <c r="F38" s="440"/>
      <c r="G38" s="41"/>
      <c r="H38" s="466"/>
      <c r="I38" s="467"/>
      <c r="J38" s="467"/>
      <c r="O38" s="5" t="str">
        <f t="shared" si="0"/>
        <v xml:space="preserve"> </v>
      </c>
      <c r="P38" s="5" t="str">
        <f t="shared" si="1"/>
        <v xml:space="preserve"> </v>
      </c>
      <c r="Q38" s="5" t="str">
        <f t="shared" si="2"/>
        <v xml:space="preserve"> </v>
      </c>
      <c r="R38" s="5" t="str">
        <f t="shared" si="3"/>
        <v xml:space="preserve"> </v>
      </c>
      <c r="S38" s="5" t="str">
        <f t="shared" si="4"/>
        <v xml:space="preserve"> </v>
      </c>
      <c r="T38" s="5" t="str">
        <f t="shared" si="5"/>
        <v xml:space="preserve"> </v>
      </c>
      <c r="U38" s="5"/>
      <c r="V38" s="5"/>
    </row>
    <row r="39" spans="1:22" ht="15" customHeight="1">
      <c r="A39" s="307"/>
      <c r="B39" s="44"/>
      <c r="C39" s="476"/>
      <c r="D39" s="477"/>
      <c r="E39" s="458"/>
      <c r="F39" s="440"/>
      <c r="G39" s="44"/>
      <c r="H39" s="466"/>
      <c r="I39" s="467"/>
      <c r="J39" s="467"/>
      <c r="O39" s="5" t="str">
        <f t="shared" si="0"/>
        <v xml:space="preserve"> </v>
      </c>
      <c r="P39" s="5" t="str">
        <f t="shared" si="1"/>
        <v xml:space="preserve"> </v>
      </c>
      <c r="Q39" s="5" t="str">
        <f t="shared" si="2"/>
        <v xml:space="preserve"> </v>
      </c>
      <c r="R39" s="5" t="str">
        <f t="shared" si="3"/>
        <v xml:space="preserve"> </v>
      </c>
      <c r="S39" s="5" t="str">
        <f t="shared" si="4"/>
        <v xml:space="preserve"> </v>
      </c>
      <c r="T39" s="5" t="str">
        <f t="shared" si="5"/>
        <v xml:space="preserve"> </v>
      </c>
      <c r="U39" s="5"/>
      <c r="V39" s="5"/>
    </row>
    <row r="40" spans="1:22">
      <c r="A40" s="50"/>
      <c r="H40" s="2"/>
      <c r="I40" s="2"/>
      <c r="J40" s="2"/>
    </row>
    <row r="41" spans="1:22">
      <c r="C41" s="52" t="s">
        <v>18</v>
      </c>
      <c r="D41" s="52"/>
      <c r="E41" s="52"/>
      <c r="F41" s="46" t="s">
        <v>24</v>
      </c>
      <c r="H41" s="400">
        <f>SUM(O26:O39)</f>
        <v>0</v>
      </c>
      <c r="I41" s="400"/>
      <c r="J41" s="400"/>
    </row>
    <row r="42" spans="1:22">
      <c r="C42" s="52" t="s">
        <v>19</v>
      </c>
      <c r="D42" s="52"/>
      <c r="E42" s="52"/>
      <c r="F42" s="52"/>
      <c r="H42" s="400">
        <f>SUM(P26:P39)</f>
        <v>0</v>
      </c>
      <c r="I42" s="400"/>
      <c r="J42" s="400"/>
    </row>
    <row r="43" spans="1:22">
      <c r="C43" s="52" t="s">
        <v>20</v>
      </c>
      <c r="D43" s="52"/>
      <c r="E43" s="52"/>
      <c r="H43" s="400">
        <f>SUM(R26:R39)</f>
        <v>0</v>
      </c>
      <c r="I43" s="400"/>
      <c r="J43" s="400"/>
      <c r="S43" s="9"/>
      <c r="T43" s="7"/>
      <c r="U43" s="7"/>
    </row>
    <row r="44" spans="1:22">
      <c r="C44" s="52" t="s">
        <v>72</v>
      </c>
      <c r="D44" s="52"/>
      <c r="E44" s="52"/>
      <c r="F44" s="52"/>
      <c r="H44" s="400">
        <f>SUM(S26:S39)</f>
        <v>0</v>
      </c>
      <c r="I44" s="400"/>
      <c r="J44" s="400"/>
      <c r="S44" s="9"/>
      <c r="T44" s="7"/>
      <c r="U44" s="7"/>
    </row>
    <row r="45" spans="1:22" ht="12.75" customHeight="1">
      <c r="C45" s="6" t="s">
        <v>62</v>
      </c>
      <c r="D45" s="52"/>
      <c r="E45" s="52"/>
      <c r="F45" s="52"/>
      <c r="H45" s="468">
        <f>SUM(T26:T39)</f>
        <v>0</v>
      </c>
      <c r="I45" s="469"/>
      <c r="J45" s="469"/>
      <c r="K45" s="55"/>
      <c r="L45" s="55"/>
      <c r="S45" s="9"/>
      <c r="T45" s="7"/>
      <c r="U45" s="7"/>
    </row>
    <row r="46" spans="1:22" ht="12.75" customHeight="1">
      <c r="C46" s="320" t="s">
        <v>800</v>
      </c>
      <c r="H46" s="468"/>
      <c r="I46" s="469"/>
      <c r="J46" s="469"/>
      <c r="S46" s="9"/>
      <c r="T46" s="7"/>
      <c r="U46" s="7"/>
    </row>
    <row r="47" spans="1:22" ht="0.75" customHeight="1">
      <c r="C47" s="6" t="s">
        <v>61</v>
      </c>
      <c r="H47" s="125"/>
      <c r="I47" s="126"/>
      <c r="J47" s="126"/>
      <c r="S47" s="9"/>
      <c r="T47" s="7"/>
      <c r="U47" s="7"/>
    </row>
    <row r="48" spans="1:22" ht="15" customHeight="1" thickBot="1">
      <c r="F48" s="46" t="s">
        <v>772</v>
      </c>
      <c r="G48" s="34"/>
      <c r="H48" s="470">
        <f>SUM(H41:J47)</f>
        <v>0</v>
      </c>
      <c r="I48" s="470"/>
      <c r="J48" s="470"/>
      <c r="S48" s="9"/>
      <c r="T48" s="7"/>
    </row>
    <row r="49" spans="21:21" ht="13.5" thickTop="1">
      <c r="U49" s="52" t="s">
        <v>18</v>
      </c>
    </row>
    <row r="50" spans="21:21">
      <c r="U50" s="52" t="s">
        <v>20</v>
      </c>
    </row>
    <row r="51" spans="21:21">
      <c r="U51" s="52" t="s">
        <v>72</v>
      </c>
    </row>
    <row r="52" spans="21:21">
      <c r="U52" s="6" t="s">
        <v>62</v>
      </c>
    </row>
    <row r="53" spans="21:21">
      <c r="U53" s="320" t="s">
        <v>800</v>
      </c>
    </row>
  </sheetData>
  <sheetProtection sheet="1" objects="1" scenarios="1" selectLockedCells="1"/>
  <mergeCells count="81">
    <mergeCell ref="H34:J34"/>
    <mergeCell ref="H27:J27"/>
    <mergeCell ref="H29:J29"/>
    <mergeCell ref="H30:J30"/>
    <mergeCell ref="H31:J31"/>
    <mergeCell ref="H32:J32"/>
    <mergeCell ref="H28:J28"/>
    <mergeCell ref="H33:J33"/>
    <mergeCell ref="E39:F39"/>
    <mergeCell ref="C38:D38"/>
    <mergeCell ref="C39:D39"/>
    <mergeCell ref="E37:F37"/>
    <mergeCell ref="E36:F36"/>
    <mergeCell ref="C36:D36"/>
    <mergeCell ref="C37:D37"/>
    <mergeCell ref="E38:F38"/>
    <mergeCell ref="H41:J41"/>
    <mergeCell ref="H42:J42"/>
    <mergeCell ref="H35:J35"/>
    <mergeCell ref="H36:J36"/>
    <mergeCell ref="H37:J37"/>
    <mergeCell ref="H38:J38"/>
    <mergeCell ref="H39:J39"/>
    <mergeCell ref="H43:J43"/>
    <mergeCell ref="H44:J44"/>
    <mergeCell ref="H45:J45"/>
    <mergeCell ref="H48:J48"/>
    <mergeCell ref="H46:J46"/>
    <mergeCell ref="H17:J17"/>
    <mergeCell ref="H18:J18"/>
    <mergeCell ref="H19:J19"/>
    <mergeCell ref="H20:J20"/>
    <mergeCell ref="E32:F32"/>
    <mergeCell ref="H24:J24"/>
    <mergeCell ref="H26:J26"/>
    <mergeCell ref="E29:F29"/>
    <mergeCell ref="E30:F30"/>
    <mergeCell ref="E31:F31"/>
    <mergeCell ref="E28:F28"/>
    <mergeCell ref="E33:F33"/>
    <mergeCell ref="E34:F34"/>
    <mergeCell ref="E35:F35"/>
    <mergeCell ref="C35:D35"/>
    <mergeCell ref="E27:F27"/>
    <mergeCell ref="C31:D31"/>
    <mergeCell ref="C29:D29"/>
    <mergeCell ref="C28:D28"/>
    <mergeCell ref="C30:D30"/>
    <mergeCell ref="C32:D32"/>
    <mergeCell ref="C33:D33"/>
    <mergeCell ref="C34:D34"/>
    <mergeCell ref="C23:D23"/>
    <mergeCell ref="C24:D24"/>
    <mergeCell ref="C26:D26"/>
    <mergeCell ref="C27:D27"/>
    <mergeCell ref="A1:J1"/>
    <mergeCell ref="A2:J2"/>
    <mergeCell ref="H5:I5"/>
    <mergeCell ref="E24:F24"/>
    <mergeCell ref="E26:F26"/>
    <mergeCell ref="C14:D14"/>
    <mergeCell ref="E14:F14"/>
    <mergeCell ref="H9:J9"/>
    <mergeCell ref="C11:D11"/>
    <mergeCell ref="E11:F11"/>
    <mergeCell ref="H14:J14"/>
    <mergeCell ref="C15:D15"/>
    <mergeCell ref="E15:F15"/>
    <mergeCell ref="H15:J15"/>
    <mergeCell ref="H12:J12"/>
    <mergeCell ref="C13:D13"/>
    <mergeCell ref="H11:J11"/>
    <mergeCell ref="E13:F13"/>
    <mergeCell ref="H13:J13"/>
    <mergeCell ref="C12:D12"/>
    <mergeCell ref="E12:F12"/>
    <mergeCell ref="D4:F4"/>
    <mergeCell ref="D5:F5"/>
    <mergeCell ref="C8:D8"/>
    <mergeCell ref="C9:D9"/>
    <mergeCell ref="E9:F9"/>
  </mergeCells>
  <phoneticPr fontId="2" type="noConversion"/>
  <dataValidations count="4">
    <dataValidation type="list" allowBlank="1" showInputMessage="1" showErrorMessage="1" sqref="C11:D15">
      <formula1>$C$17:$C$19</formula1>
    </dataValidation>
    <dataValidation type="list" allowBlank="1" showInputMessage="1" showErrorMessage="1" sqref="C26:D39">
      <formula1>IF(IN_OUT="IN",MISC_IN,IF(IN_OUT="OUT",MISC_OUT,MISC_ALL))</formula1>
    </dataValidation>
    <dataValidation type="decimal" allowBlank="1" showInputMessage="1" showErrorMessage="1" error="Invalid Input or value outside acceptable range." sqref="H11:J15 H26:J39">
      <formula1>Min_Exp</formula1>
      <formula2>Max_Exp</formula2>
    </dataValidation>
    <dataValidation type="date" allowBlank="1" showInputMessage="1" showErrorMessage="1" error="Must Input Valid Date Format:_x000a__x000a_MM/DD/YYYY_x000a__x000a_&gt; Minimum Date and _x000a_&lt;= Return Date" sqref="A28 A26:A39 A11:A15">
      <formula1>MIN_DATE</formula1>
      <formula2>TP_Return_Date</formula2>
    </dataValidation>
  </dataValidations>
  <printOptions horizontalCentered="1"/>
  <pageMargins left="0.5" right="0.5" top="0.5" bottom="0.25" header="0.25" footer="0.25"/>
  <pageSetup scale="87" orientation="landscape" r:id="rId1"/>
  <headerFooter alignWithMargins="0">
    <oddFooter>&amp;L&amp;8&amp;Z&amp;F&amp;RPage &amp;P of &amp;N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S46"/>
  <sheetViews>
    <sheetView showGridLines="0" zoomScale="75" workbookViewId="0">
      <selection activeCell="A12" sqref="A12"/>
    </sheetView>
  </sheetViews>
  <sheetFormatPr defaultRowHeight="12.75"/>
  <cols>
    <col min="1" max="1" width="15.7109375" style="6" customWidth="1"/>
    <col min="2" max="2" width="2.7109375" style="6" customWidth="1"/>
    <col min="3" max="3" width="9.7109375" style="6" customWidth="1"/>
    <col min="4" max="4" width="20.7109375" style="6" customWidth="1"/>
    <col min="5" max="5" width="48.7109375" style="6" customWidth="1"/>
    <col min="6" max="6" width="2.7109375" style="6" customWidth="1"/>
    <col min="7" max="7" width="19.7109375" style="6" customWidth="1"/>
    <col min="8" max="8" width="1" style="6" customWidth="1"/>
    <col min="9" max="9" width="9.140625" style="6"/>
    <col min="10" max="10" width="9.85546875" style="6" customWidth="1"/>
    <col min="11" max="15" width="12.28515625" style="5" hidden="1" customWidth="1"/>
    <col min="16" max="19" width="9.140625" style="6" hidden="1" customWidth="1"/>
    <col min="20" max="20" width="0" style="6" hidden="1" customWidth="1"/>
    <col min="21" max="16384" width="9.140625" style="6"/>
  </cols>
  <sheetData>
    <row r="1" spans="1:15" s="31" customFormat="1" ht="15.75">
      <c r="A1" s="380" t="s">
        <v>95</v>
      </c>
      <c r="B1" s="380"/>
      <c r="C1" s="380"/>
      <c r="D1" s="380"/>
      <c r="E1" s="380"/>
      <c r="F1" s="380"/>
      <c r="G1" s="380"/>
      <c r="K1" s="30"/>
      <c r="L1" s="30"/>
      <c r="M1" s="30"/>
      <c r="N1" s="30"/>
      <c r="O1" s="30"/>
    </row>
    <row r="2" spans="1:15" s="31" customFormat="1" ht="15.75">
      <c r="A2" s="380" t="s">
        <v>46</v>
      </c>
      <c r="B2" s="380"/>
      <c r="C2" s="380"/>
      <c r="D2" s="380"/>
      <c r="E2" s="380"/>
      <c r="F2" s="380"/>
      <c r="G2" s="380"/>
      <c r="K2" s="30"/>
      <c r="L2" s="30"/>
      <c r="M2" s="30"/>
      <c r="N2" s="30"/>
      <c r="O2" s="30"/>
    </row>
    <row r="3" spans="1:15" s="31" customFormat="1" ht="15.75">
      <c r="A3" s="481" t="s">
        <v>59</v>
      </c>
      <c r="B3" s="380"/>
      <c r="C3" s="380"/>
      <c r="D3" s="380"/>
      <c r="E3" s="380"/>
      <c r="F3" s="380"/>
      <c r="G3" s="380"/>
      <c r="K3" s="30"/>
      <c r="L3" s="30"/>
      <c r="M3" s="30"/>
      <c r="N3" s="30"/>
      <c r="O3" s="30"/>
    </row>
    <row r="4" spans="1:15" ht="5.25" customHeight="1">
      <c r="A4" s="17"/>
      <c r="B4" s="17"/>
      <c r="C4" s="17"/>
      <c r="D4" s="17"/>
      <c r="E4" s="17"/>
      <c r="F4" s="17"/>
      <c r="G4" s="17"/>
      <c r="H4" s="17"/>
      <c r="I4" s="17"/>
      <c r="J4" s="17"/>
    </row>
    <row r="5" spans="1:15" ht="18" customHeight="1">
      <c r="C5" s="32" t="s">
        <v>30</v>
      </c>
      <c r="D5" s="74">
        <f>TitlePage!F6</f>
        <v>0</v>
      </c>
      <c r="E5" s="93"/>
      <c r="F5" s="93"/>
      <c r="G5" s="93"/>
      <c r="H5" s="7"/>
      <c r="I5" s="24"/>
      <c r="K5" s="29"/>
      <c r="L5" s="29"/>
      <c r="M5" s="29"/>
      <c r="N5" s="29"/>
    </row>
    <row r="6" spans="1:15" ht="18" customHeight="1">
      <c r="C6" s="33" t="s">
        <v>2</v>
      </c>
      <c r="D6" s="74">
        <f>TitlePage!Q6</f>
        <v>0</v>
      </c>
      <c r="E6" s="93"/>
      <c r="F6" s="93"/>
      <c r="G6" s="93"/>
    </row>
    <row r="7" spans="1:15" ht="5.25" customHeight="1">
      <c r="A7" s="33"/>
      <c r="B7" s="13"/>
      <c r="C7" s="13"/>
      <c r="D7" s="13"/>
      <c r="E7" s="13"/>
      <c r="F7" s="13"/>
      <c r="G7" s="13"/>
    </row>
    <row r="8" spans="1:15" ht="13.5" customHeight="1">
      <c r="A8" s="34" t="s">
        <v>39</v>
      </c>
      <c r="B8" s="63"/>
    </row>
    <row r="9" spans="1:15" ht="14.25" customHeight="1">
      <c r="C9" s="474" t="s">
        <v>87</v>
      </c>
      <c r="D9" s="474"/>
    </row>
    <row r="10" spans="1:15">
      <c r="A10" s="35" t="s">
        <v>21</v>
      </c>
      <c r="B10" s="36"/>
      <c r="C10" s="356" t="s">
        <v>88</v>
      </c>
      <c r="D10" s="356"/>
      <c r="E10" s="35" t="s">
        <v>89</v>
      </c>
      <c r="F10" s="36"/>
      <c r="G10" s="35" t="s">
        <v>37</v>
      </c>
      <c r="K10" s="5" t="s">
        <v>25</v>
      </c>
      <c r="L10" s="5" t="s">
        <v>26</v>
      </c>
      <c r="M10" s="5" t="s">
        <v>27</v>
      </c>
      <c r="N10" s="5" t="s">
        <v>28</v>
      </c>
      <c r="O10" s="5" t="s">
        <v>29</v>
      </c>
    </row>
    <row r="11" spans="1:15" ht="3" customHeight="1">
      <c r="A11" s="64"/>
      <c r="B11" s="38"/>
      <c r="C11" s="11"/>
      <c r="D11" s="11"/>
      <c r="E11" s="38"/>
      <c r="F11" s="482"/>
      <c r="G11" s="455"/>
    </row>
    <row r="12" spans="1:15" ht="15" customHeight="1">
      <c r="A12" s="325"/>
      <c r="B12" s="39"/>
      <c r="C12" s="476"/>
      <c r="D12" s="477"/>
      <c r="E12" s="308"/>
      <c r="F12" s="39"/>
      <c r="G12" s="335"/>
      <c r="K12" s="5" t="str">
        <f t="shared" ref="K12:K17" si="0">IF($C12="535110 In-state Travel Air",$G12," ")</f>
        <v xml:space="preserve"> </v>
      </c>
      <c r="L12" s="5" t="str">
        <f t="shared" ref="L12:L17" si="1">IF($C12="535210 Out-of-state Travel Air",$G12," ")</f>
        <v xml:space="preserve"> </v>
      </c>
      <c r="M12" s="5" t="str">
        <f t="shared" ref="M12:M17" si="2">IF($C12="535310 International Travel Air",$G12," ")</f>
        <v xml:space="preserve"> </v>
      </c>
      <c r="N12" s="5" t="str">
        <f t="shared" ref="N12:N17" si="3">IF($C12="535410 Student Travel Air",$G12," ")</f>
        <v xml:space="preserve"> </v>
      </c>
      <c r="O12" s="5" t="str">
        <f t="shared" ref="O12:O17" si="4">IF($C12="535550 Other Non-Employee Travel Air",$G12," ")</f>
        <v xml:space="preserve"> </v>
      </c>
    </row>
    <row r="13" spans="1:15" ht="15" customHeight="1">
      <c r="A13" s="307"/>
      <c r="B13" s="41"/>
      <c r="C13" s="479"/>
      <c r="D13" s="477"/>
      <c r="E13" s="308"/>
      <c r="F13" s="41"/>
      <c r="G13" s="336"/>
      <c r="K13" s="5" t="str">
        <f t="shared" si="0"/>
        <v xml:space="preserve"> </v>
      </c>
      <c r="L13" s="5" t="str">
        <f t="shared" si="1"/>
        <v xml:space="preserve"> </v>
      </c>
      <c r="M13" s="5" t="str">
        <f t="shared" si="2"/>
        <v xml:space="preserve"> </v>
      </c>
      <c r="N13" s="5" t="str">
        <f t="shared" si="3"/>
        <v xml:space="preserve"> </v>
      </c>
      <c r="O13" s="5" t="str">
        <f t="shared" si="4"/>
        <v xml:space="preserve"> </v>
      </c>
    </row>
    <row r="14" spans="1:15" ht="15" customHeight="1">
      <c r="A14" s="307"/>
      <c r="B14" s="41"/>
      <c r="C14" s="476"/>
      <c r="D14" s="477"/>
      <c r="E14" s="308"/>
      <c r="F14" s="41"/>
      <c r="G14" s="335"/>
      <c r="K14" s="5" t="str">
        <f t="shared" si="0"/>
        <v xml:space="preserve"> </v>
      </c>
      <c r="L14" s="5" t="str">
        <f t="shared" si="1"/>
        <v xml:space="preserve"> </v>
      </c>
      <c r="M14" s="5" t="str">
        <f t="shared" si="2"/>
        <v xml:space="preserve"> </v>
      </c>
      <c r="N14" s="5" t="str">
        <f t="shared" si="3"/>
        <v xml:space="preserve"> </v>
      </c>
      <c r="O14" s="5" t="str">
        <f t="shared" si="4"/>
        <v xml:space="preserve"> </v>
      </c>
    </row>
    <row r="15" spans="1:15" ht="15" customHeight="1">
      <c r="A15" s="307"/>
      <c r="B15" s="41"/>
      <c r="C15" s="476"/>
      <c r="D15" s="477"/>
      <c r="E15" s="308"/>
      <c r="F15" s="41"/>
      <c r="G15" s="335"/>
      <c r="K15" s="5" t="str">
        <f t="shared" si="0"/>
        <v xml:space="preserve"> </v>
      </c>
      <c r="L15" s="5" t="str">
        <f t="shared" si="1"/>
        <v xml:space="preserve"> </v>
      </c>
      <c r="M15" s="5" t="str">
        <f t="shared" si="2"/>
        <v xml:space="preserve"> </v>
      </c>
      <c r="N15" s="5" t="str">
        <f t="shared" si="3"/>
        <v xml:space="preserve"> </v>
      </c>
      <c r="O15" s="5" t="str">
        <f t="shared" si="4"/>
        <v xml:space="preserve"> </v>
      </c>
    </row>
    <row r="16" spans="1:15" ht="15" customHeight="1">
      <c r="A16" s="307"/>
      <c r="B16" s="41"/>
      <c r="C16" s="476"/>
      <c r="D16" s="477"/>
      <c r="E16" s="308"/>
      <c r="F16" s="41"/>
      <c r="G16" s="335"/>
      <c r="K16" s="5" t="str">
        <f t="shared" si="0"/>
        <v xml:space="preserve"> </v>
      </c>
      <c r="L16" s="5" t="str">
        <f t="shared" si="1"/>
        <v xml:space="preserve"> </v>
      </c>
      <c r="M16" s="5" t="str">
        <f t="shared" si="2"/>
        <v xml:space="preserve"> </v>
      </c>
      <c r="N16" s="5" t="str">
        <f t="shared" si="3"/>
        <v xml:space="preserve"> </v>
      </c>
      <c r="O16" s="5" t="str">
        <f t="shared" si="4"/>
        <v xml:space="preserve"> </v>
      </c>
    </row>
    <row r="17" spans="1:19" ht="15" customHeight="1">
      <c r="A17" s="307"/>
      <c r="B17" s="44"/>
      <c r="C17" s="476"/>
      <c r="D17" s="477"/>
      <c r="E17" s="308"/>
      <c r="F17" s="44"/>
      <c r="G17" s="335"/>
      <c r="K17" s="5" t="str">
        <f t="shared" si="0"/>
        <v xml:space="preserve"> </v>
      </c>
      <c r="L17" s="5" t="str">
        <f t="shared" si="1"/>
        <v xml:space="preserve"> </v>
      </c>
      <c r="M17" s="5" t="str">
        <f t="shared" si="2"/>
        <v xml:space="preserve"> </v>
      </c>
      <c r="N17" s="5" t="str">
        <f t="shared" si="3"/>
        <v xml:space="preserve"> </v>
      </c>
      <c r="O17" s="5" t="str">
        <f t="shared" si="4"/>
        <v xml:space="preserve"> </v>
      </c>
    </row>
    <row r="18" spans="1:19" ht="6" customHeight="1">
      <c r="A18" s="50"/>
      <c r="G18" s="73"/>
    </row>
    <row r="19" spans="1:19" ht="15" customHeight="1">
      <c r="C19" s="1" t="s">
        <v>12</v>
      </c>
      <c r="D19" s="1"/>
      <c r="E19" s="46" t="s">
        <v>34</v>
      </c>
      <c r="G19" s="317">
        <f>SUM(K12:K17)</f>
        <v>0</v>
      </c>
    </row>
    <row r="20" spans="1:19" ht="15" customHeight="1">
      <c r="C20" s="1" t="s">
        <v>13</v>
      </c>
      <c r="D20" s="1"/>
      <c r="E20" s="1"/>
      <c r="G20" s="317">
        <f>SUM(L12:L17)</f>
        <v>0</v>
      </c>
      <c r="S20" s="1" t="s">
        <v>12</v>
      </c>
    </row>
    <row r="21" spans="1:19" ht="15" customHeight="1">
      <c r="C21" s="1" t="s">
        <v>14</v>
      </c>
      <c r="E21" s="1"/>
      <c r="G21" s="317">
        <f>SUM(N12:N17)</f>
        <v>0</v>
      </c>
      <c r="S21" s="1" t="s">
        <v>14</v>
      </c>
    </row>
    <row r="22" spans="1:19" ht="15" customHeight="1">
      <c r="C22" s="324" t="s">
        <v>73</v>
      </c>
      <c r="D22" s="1"/>
      <c r="E22" s="1"/>
      <c r="G22" s="317">
        <f>SUM(O12:O17)</f>
        <v>0</v>
      </c>
      <c r="S22" s="1" t="s">
        <v>73</v>
      </c>
    </row>
    <row r="23" spans="1:19" ht="15" customHeight="1">
      <c r="C23" s="320" t="s">
        <v>800</v>
      </c>
      <c r="D23" s="1"/>
      <c r="E23" s="1"/>
      <c r="G23" s="317"/>
      <c r="S23" s="320" t="s">
        <v>800</v>
      </c>
    </row>
    <row r="24" spans="1:19" ht="9" hidden="1" customHeight="1">
      <c r="G24" s="2"/>
    </row>
    <row r="25" spans="1:19" ht="15" customHeight="1" thickBot="1">
      <c r="C25" s="46"/>
      <c r="D25" s="46"/>
      <c r="E25" s="46" t="s">
        <v>36</v>
      </c>
      <c r="F25" s="34"/>
      <c r="G25" s="75">
        <f>SUM(G19:G23)</f>
        <v>0</v>
      </c>
    </row>
    <row r="26" spans="1:19" ht="5.25" customHeight="1" thickTop="1">
      <c r="C26" s="46"/>
      <c r="D26" s="46"/>
      <c r="E26" s="46"/>
      <c r="F26" s="34"/>
      <c r="G26" s="10"/>
    </row>
    <row r="27" spans="1:19" ht="5.25" customHeight="1">
      <c r="A27" s="65"/>
      <c r="B27" s="65"/>
      <c r="C27" s="65"/>
      <c r="D27" s="65"/>
      <c r="E27" s="65"/>
      <c r="F27" s="65"/>
      <c r="G27" s="65"/>
    </row>
    <row r="28" spans="1:19" ht="13.5" customHeight="1">
      <c r="A28" s="34" t="s">
        <v>40</v>
      </c>
      <c r="B28" s="63"/>
    </row>
    <row r="29" spans="1:19" ht="13.5" customHeight="1">
      <c r="C29" s="474" t="s">
        <v>87</v>
      </c>
      <c r="D29" s="474"/>
    </row>
    <row r="30" spans="1:19">
      <c r="A30" s="35" t="s">
        <v>21</v>
      </c>
      <c r="B30" s="36"/>
      <c r="C30" s="429" t="s">
        <v>88</v>
      </c>
      <c r="D30" s="429"/>
      <c r="E30" s="35" t="s">
        <v>89</v>
      </c>
      <c r="F30" s="36"/>
      <c r="G30" s="35" t="s">
        <v>22</v>
      </c>
      <c r="K30" s="5" t="s">
        <v>25</v>
      </c>
      <c r="L30" s="5" t="s">
        <v>26</v>
      </c>
      <c r="M30" s="5" t="s">
        <v>27</v>
      </c>
      <c r="N30" s="5" t="s">
        <v>28</v>
      </c>
      <c r="O30" s="5" t="s">
        <v>29</v>
      </c>
    </row>
    <row r="31" spans="1:19" ht="5.25" customHeight="1">
      <c r="A31" s="66"/>
      <c r="B31" s="67"/>
      <c r="C31" s="68"/>
      <c r="D31" s="68"/>
      <c r="E31" s="67"/>
      <c r="F31" s="67"/>
      <c r="G31" s="69"/>
    </row>
    <row r="32" spans="1:19">
      <c r="A32" s="307"/>
      <c r="B32" s="39"/>
      <c r="C32" s="458"/>
      <c r="D32" s="440"/>
      <c r="E32" s="309"/>
      <c r="F32" s="39"/>
      <c r="G32" s="335"/>
      <c r="K32" s="5" t="str">
        <f t="shared" ref="K32:K37" si="5">IF($C32="535112 In-state Travel Rental Car",$G32," ")</f>
        <v xml:space="preserve"> </v>
      </c>
      <c r="L32" s="5" t="str">
        <f t="shared" ref="L32:L37" si="6">IF($C32="535212 Out-of-state Travel Rental Car",$G32," ")</f>
        <v xml:space="preserve"> </v>
      </c>
      <c r="M32" s="5" t="str">
        <f t="shared" ref="M32:M37" si="7">IF($C32="535312 International Travel Rental Car",$G32," ")</f>
        <v xml:space="preserve"> </v>
      </c>
      <c r="N32" s="5" t="str">
        <f t="shared" ref="N32:N37" si="8">IF($C32="535412 Student Travel Rental Car",$G32," ")</f>
        <v xml:space="preserve"> </v>
      </c>
      <c r="O32" s="5" t="str">
        <f t="shared" ref="O32:O37" si="9">IF($C32="535552 Other Non-Employee Travel Rental Car",$G32," ")</f>
        <v xml:space="preserve"> </v>
      </c>
      <c r="P32" s="7"/>
      <c r="Q32" s="7"/>
    </row>
    <row r="33" spans="1:19" ht="12.75" customHeight="1">
      <c r="A33" s="307"/>
      <c r="B33" s="41"/>
      <c r="C33" s="458"/>
      <c r="D33" s="440"/>
      <c r="E33" s="309"/>
      <c r="F33" s="41"/>
      <c r="G33" s="335"/>
      <c r="H33" s="55"/>
      <c r="K33" s="5" t="str">
        <f t="shared" si="5"/>
        <v xml:space="preserve"> </v>
      </c>
      <c r="L33" s="5" t="str">
        <f t="shared" si="6"/>
        <v xml:space="preserve"> </v>
      </c>
      <c r="M33" s="5" t="str">
        <f t="shared" si="7"/>
        <v xml:space="preserve"> </v>
      </c>
      <c r="N33" s="5" t="str">
        <f t="shared" si="8"/>
        <v xml:space="preserve"> </v>
      </c>
      <c r="O33" s="5" t="str">
        <f t="shared" si="9"/>
        <v xml:space="preserve"> </v>
      </c>
      <c r="P33" s="7"/>
      <c r="Q33" s="7"/>
    </row>
    <row r="34" spans="1:19">
      <c r="A34" s="307"/>
      <c r="B34" s="41"/>
      <c r="C34" s="458"/>
      <c r="D34" s="440"/>
      <c r="E34" s="309"/>
      <c r="F34" s="41"/>
      <c r="G34" s="335"/>
      <c r="K34" s="5" t="str">
        <f t="shared" si="5"/>
        <v xml:space="preserve"> </v>
      </c>
      <c r="L34" s="5" t="str">
        <f t="shared" si="6"/>
        <v xml:space="preserve"> </v>
      </c>
      <c r="M34" s="5" t="str">
        <f t="shared" si="7"/>
        <v xml:space="preserve"> </v>
      </c>
      <c r="N34" s="5" t="str">
        <f t="shared" si="8"/>
        <v xml:space="preserve"> </v>
      </c>
      <c r="O34" s="5" t="str">
        <f t="shared" si="9"/>
        <v xml:space="preserve"> </v>
      </c>
      <c r="P34" s="7"/>
      <c r="Q34" s="7"/>
    </row>
    <row r="35" spans="1:19" ht="12.75" customHeight="1">
      <c r="A35" s="307"/>
      <c r="B35" s="41"/>
      <c r="C35" s="458"/>
      <c r="D35" s="440"/>
      <c r="E35" s="310"/>
      <c r="F35" s="41"/>
      <c r="G35" s="335"/>
      <c r="K35" s="5" t="str">
        <f t="shared" si="5"/>
        <v xml:space="preserve"> </v>
      </c>
      <c r="L35" s="5" t="str">
        <f t="shared" si="6"/>
        <v xml:space="preserve"> </v>
      </c>
      <c r="M35" s="5" t="str">
        <f t="shared" si="7"/>
        <v xml:space="preserve"> </v>
      </c>
      <c r="N35" s="5" t="str">
        <f t="shared" si="8"/>
        <v xml:space="preserve"> </v>
      </c>
      <c r="O35" s="5" t="str">
        <f t="shared" si="9"/>
        <v xml:space="preserve"> </v>
      </c>
      <c r="P35" s="7"/>
      <c r="Q35" s="7"/>
    </row>
    <row r="36" spans="1:19" ht="12.75" customHeight="1">
      <c r="A36" s="307"/>
      <c r="B36" s="41"/>
      <c r="C36" s="458"/>
      <c r="D36" s="440"/>
      <c r="E36" s="309"/>
      <c r="F36" s="41"/>
      <c r="G36" s="335"/>
      <c r="K36" s="5" t="str">
        <f t="shared" si="5"/>
        <v xml:space="preserve"> </v>
      </c>
      <c r="L36" s="5" t="str">
        <f t="shared" si="6"/>
        <v xml:space="preserve"> </v>
      </c>
      <c r="M36" s="5" t="str">
        <f t="shared" si="7"/>
        <v xml:space="preserve"> </v>
      </c>
      <c r="N36" s="5" t="str">
        <f t="shared" si="8"/>
        <v xml:space="preserve"> </v>
      </c>
      <c r="O36" s="5" t="str">
        <f t="shared" si="9"/>
        <v xml:space="preserve"> </v>
      </c>
      <c r="P36" s="7"/>
      <c r="Q36" s="7"/>
    </row>
    <row r="37" spans="1:19" ht="12.75" customHeight="1">
      <c r="A37" s="307"/>
      <c r="B37" s="44"/>
      <c r="C37" s="458"/>
      <c r="D37" s="440"/>
      <c r="E37" s="309"/>
      <c r="F37" s="44"/>
      <c r="G37" s="335"/>
      <c r="K37" s="5" t="str">
        <f t="shared" si="5"/>
        <v xml:space="preserve"> </v>
      </c>
      <c r="L37" s="5" t="str">
        <f t="shared" si="6"/>
        <v xml:space="preserve"> </v>
      </c>
      <c r="M37" s="5" t="str">
        <f t="shared" si="7"/>
        <v xml:space="preserve"> </v>
      </c>
      <c r="N37" s="5" t="str">
        <f t="shared" si="8"/>
        <v xml:space="preserve"> </v>
      </c>
      <c r="O37" s="5" t="str">
        <f t="shared" si="9"/>
        <v xml:space="preserve"> </v>
      </c>
    </row>
    <row r="38" spans="1:19" ht="6" customHeight="1">
      <c r="A38" s="50"/>
      <c r="G38" s="317"/>
      <c r="K38" s="6"/>
      <c r="L38" s="6"/>
      <c r="N38" s="6"/>
    </row>
    <row r="39" spans="1:19">
      <c r="C39" s="52" t="s">
        <v>15</v>
      </c>
      <c r="D39" s="52"/>
      <c r="E39" s="46" t="s">
        <v>35</v>
      </c>
      <c r="G39" s="317">
        <f>SUM(K32:K37)</f>
        <v>0</v>
      </c>
    </row>
    <row r="40" spans="1:19">
      <c r="C40" s="52" t="s">
        <v>16</v>
      </c>
      <c r="D40" s="52"/>
      <c r="E40" s="52"/>
      <c r="G40" s="317">
        <f>SUM(L32:L37)</f>
        <v>0</v>
      </c>
      <c r="S40" s="52" t="s">
        <v>15</v>
      </c>
    </row>
    <row r="41" spans="1:19">
      <c r="C41" s="52" t="s">
        <v>17</v>
      </c>
      <c r="D41" s="52"/>
      <c r="E41" s="52"/>
      <c r="G41" s="317">
        <f>SUM(N32:N37)</f>
        <v>0</v>
      </c>
      <c r="S41" s="52" t="s">
        <v>17</v>
      </c>
    </row>
    <row r="42" spans="1:19">
      <c r="C42" s="52" t="s">
        <v>74</v>
      </c>
      <c r="D42" s="52"/>
      <c r="E42" s="52"/>
      <c r="G42" s="317">
        <f>SUM(O32:O37)</f>
        <v>0</v>
      </c>
      <c r="S42" s="52" t="s">
        <v>74</v>
      </c>
    </row>
    <row r="43" spans="1:19">
      <c r="C43" s="320" t="s">
        <v>800</v>
      </c>
      <c r="D43" s="52"/>
      <c r="E43" s="52"/>
      <c r="G43" s="317"/>
      <c r="S43" s="320" t="s">
        <v>800</v>
      </c>
    </row>
    <row r="44" spans="1:19" ht="9" hidden="1" customHeight="1">
      <c r="G44" s="2"/>
    </row>
    <row r="45" spans="1:19" ht="13.5" thickBot="1">
      <c r="C45" s="46"/>
      <c r="D45" s="46"/>
      <c r="E45" s="46" t="s">
        <v>36</v>
      </c>
      <c r="F45" s="34"/>
      <c r="G45" s="75">
        <f>SUM(G39:G43)</f>
        <v>0</v>
      </c>
    </row>
    <row r="46" spans="1:19" ht="13.5" thickTop="1"/>
  </sheetData>
  <sheetProtection sheet="1" objects="1" scenarios="1" selectLockedCells="1"/>
  <mergeCells count="20">
    <mergeCell ref="C37:D37"/>
    <mergeCell ref="C32:D32"/>
    <mergeCell ref="C33:D33"/>
    <mergeCell ref="C34:D34"/>
    <mergeCell ref="C35:D35"/>
    <mergeCell ref="C36:D36"/>
    <mergeCell ref="C29:D29"/>
    <mergeCell ref="C30:D30"/>
    <mergeCell ref="A1:G1"/>
    <mergeCell ref="C12:D12"/>
    <mergeCell ref="A2:G2"/>
    <mergeCell ref="A3:G3"/>
    <mergeCell ref="F11:G11"/>
    <mergeCell ref="C9:D9"/>
    <mergeCell ref="C10:D10"/>
    <mergeCell ref="C17:D17"/>
    <mergeCell ref="C15:D15"/>
    <mergeCell ref="C13:D13"/>
    <mergeCell ref="C16:D16"/>
    <mergeCell ref="C14:D14"/>
  </mergeCells>
  <phoneticPr fontId="2" type="noConversion"/>
  <dataValidations count="5">
    <dataValidation type="list" allowBlank="1" showInputMessage="1" showErrorMessage="1" sqref="C18:E18 C38:E38">
      <formula1>HotelTravel</formula1>
    </dataValidation>
    <dataValidation type="list" allowBlank="1" showInputMessage="1" showErrorMessage="1" sqref="C12:D17">
      <formula1>IF(IN_OUT="IN",AIR_IN,IF(IN_OUT="OUT",AIR_OUT,AIR_ALL))</formula1>
    </dataValidation>
    <dataValidation type="decimal" allowBlank="1" showInputMessage="1" showErrorMessage="1" error="Invalid Input or value outside acceptable range." sqref="G12:G17 G32:G37">
      <formula1>Min_Air</formula1>
      <formula2>Max_Air</formula2>
    </dataValidation>
    <dataValidation type="list" allowBlank="1" showInputMessage="1" showErrorMessage="1" sqref="C32:D37">
      <formula1>IF(IN_OUT="IN",CAR_IN,IF(IN_OUT="OUT",CAR_OUT,CAR_ALL))</formula1>
    </dataValidation>
    <dataValidation type="date" allowBlank="1" showInputMessage="1" showErrorMessage="1" error="Must Input Valid Date Format:_x000a__x000a_MM/DD/YYYY_x000a__x000a_&gt; Minimum Date and _x000a_&lt;= Return Date" sqref="A12:A17 A32:A37">
      <formula1>MIN_DATE</formula1>
      <formula2>TP_Return_Date</formula2>
    </dataValidation>
  </dataValidations>
  <printOptions horizontalCentered="1"/>
  <pageMargins left="0.5" right="0.5" top="0.5" bottom="0.25" header="0.25" footer="0.25"/>
  <pageSetup orientation="landscape" r:id="rId1"/>
  <headerFooter alignWithMargins="0">
    <oddFooter>&amp;L&amp;8&amp;Z&amp;F&amp;RPage &amp;P of &amp;N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"/>
  <dimension ref="A1:AB593"/>
  <sheetViews>
    <sheetView topLeftCell="P1" zoomScaleNormal="100" workbookViewId="0">
      <selection activeCell="W1" sqref="W1"/>
    </sheetView>
  </sheetViews>
  <sheetFormatPr defaultRowHeight="14.25"/>
  <cols>
    <col min="1" max="3" width="10.85546875" style="205" customWidth="1"/>
    <col min="4" max="7" width="8.42578125" style="206" customWidth="1"/>
    <col min="8" max="8" width="12.85546875" style="218" customWidth="1"/>
    <col min="9" max="9" width="28.140625" style="275" customWidth="1"/>
    <col min="10" max="10" width="9.140625" style="218"/>
    <col min="11" max="12" width="13.140625" style="218" customWidth="1"/>
    <col min="13" max="13" width="33.7109375" style="224" customWidth="1"/>
    <col min="14" max="14" width="12.140625" style="242" customWidth="1"/>
    <col min="15" max="16" width="9.140625" style="214" customWidth="1"/>
    <col min="17" max="17" width="42.28515625" style="215" customWidth="1"/>
    <col min="18" max="19" width="8.28515625" style="288" customWidth="1"/>
    <col min="20" max="20" width="9.140625" style="218" customWidth="1"/>
    <col min="21" max="21" width="42.28515625" style="215" customWidth="1"/>
    <col min="22" max="23" width="8.28515625" style="288" customWidth="1"/>
    <col min="24" max="25" width="9.140625" style="217"/>
    <col min="26" max="28" width="9.140625" style="218"/>
    <col min="29" max="16384" width="9.140625" style="215"/>
  </cols>
  <sheetData>
    <row r="1" spans="1:23" ht="29.25">
      <c r="C1" s="206"/>
      <c r="D1" s="207"/>
      <c r="E1" s="207"/>
      <c r="F1" s="207"/>
      <c r="G1" s="207"/>
      <c r="H1" s="208" t="s">
        <v>768</v>
      </c>
      <c r="I1" s="209"/>
      <c r="J1" s="210"/>
      <c r="K1" s="210"/>
      <c r="L1" s="210"/>
      <c r="M1" s="211" t="s">
        <v>593</v>
      </c>
      <c r="N1" s="212" t="s">
        <v>594</v>
      </c>
      <c r="O1" s="213"/>
      <c r="P1" s="213"/>
      <c r="T1" s="210"/>
    </row>
    <row r="2" spans="1:23">
      <c r="A2" s="219" t="s">
        <v>720</v>
      </c>
      <c r="F2" s="220" t="s">
        <v>112</v>
      </c>
      <c r="G2" s="220"/>
      <c r="H2" s="221" t="s">
        <v>164</v>
      </c>
      <c r="I2" s="222" t="s">
        <v>165</v>
      </c>
      <c r="J2" s="223" t="s">
        <v>166</v>
      </c>
      <c r="K2" s="223"/>
      <c r="L2" s="223"/>
      <c r="M2" s="224" t="s">
        <v>595</v>
      </c>
      <c r="N2" s="225"/>
      <c r="T2" s="223"/>
    </row>
    <row r="3" spans="1:23" ht="33.75">
      <c r="A3" s="205" t="s">
        <v>722</v>
      </c>
      <c r="B3" s="226"/>
      <c r="C3" s="226"/>
      <c r="D3" s="227"/>
      <c r="E3" s="227"/>
      <c r="F3" s="228" t="s">
        <v>113</v>
      </c>
      <c r="G3" s="228"/>
      <c r="H3" s="221"/>
      <c r="I3" s="229" t="s">
        <v>167</v>
      </c>
      <c r="J3" s="230"/>
      <c r="K3" s="230"/>
      <c r="L3" s="230"/>
      <c r="M3" s="213" t="s">
        <v>596</v>
      </c>
      <c r="N3" s="225"/>
      <c r="O3" s="231"/>
      <c r="P3" s="231"/>
      <c r="Q3" s="232" t="s">
        <v>734</v>
      </c>
      <c r="R3" s="287">
        <v>56</v>
      </c>
      <c r="S3" s="287">
        <v>56</v>
      </c>
      <c r="T3" s="230"/>
      <c r="U3" s="232"/>
      <c r="V3" s="287"/>
      <c r="W3" s="287"/>
    </row>
    <row r="4" spans="1:23">
      <c r="A4" s="483" t="s">
        <v>721</v>
      </c>
      <c r="B4" s="234"/>
      <c r="C4" s="235"/>
      <c r="D4" s="227"/>
      <c r="E4" s="227"/>
      <c r="F4" s="228" t="s">
        <v>114</v>
      </c>
      <c r="G4" s="228"/>
      <c r="H4" s="236" t="s">
        <v>168</v>
      </c>
      <c r="I4" s="237" t="s">
        <v>169</v>
      </c>
      <c r="J4" s="233"/>
      <c r="K4" s="233"/>
      <c r="L4" s="233"/>
      <c r="M4" s="213" t="s">
        <v>597</v>
      </c>
      <c r="N4" s="225"/>
      <c r="O4" s="231"/>
      <c r="P4" s="231"/>
      <c r="Q4" s="237" t="s">
        <v>522</v>
      </c>
      <c r="R4" s="287">
        <v>46</v>
      </c>
      <c r="S4" s="287">
        <v>46</v>
      </c>
      <c r="T4" s="233"/>
      <c r="U4" s="237"/>
      <c r="V4" s="287"/>
      <c r="W4" s="287"/>
    </row>
    <row r="5" spans="1:23">
      <c r="A5" s="483"/>
      <c r="B5" s="234" t="s">
        <v>43</v>
      </c>
      <c r="C5" s="235" t="s">
        <v>41</v>
      </c>
      <c r="D5" s="238" t="s">
        <v>42</v>
      </c>
      <c r="E5" s="238"/>
      <c r="F5" s="228" t="s">
        <v>115</v>
      </c>
      <c r="G5" s="228"/>
      <c r="H5" s="236" t="s">
        <v>168</v>
      </c>
      <c r="I5" s="237" t="s">
        <v>170</v>
      </c>
      <c r="J5" s="233"/>
      <c r="K5" s="233"/>
      <c r="L5" s="233"/>
      <c r="M5" s="213" t="s">
        <v>598</v>
      </c>
      <c r="N5" s="225"/>
      <c r="O5" s="231"/>
      <c r="P5" s="231"/>
      <c r="Q5" s="216" t="s">
        <v>658</v>
      </c>
      <c r="R5" s="287">
        <v>64</v>
      </c>
      <c r="S5" s="287">
        <v>64</v>
      </c>
      <c r="T5" s="233"/>
      <c r="U5" s="216"/>
      <c r="V5" s="287"/>
      <c r="W5" s="287"/>
    </row>
    <row r="6" spans="1:23">
      <c r="A6" s="239">
        <v>15</v>
      </c>
      <c r="B6" s="240">
        <f>A6*0.2</f>
        <v>3</v>
      </c>
      <c r="C6" s="240">
        <f>A6*0.3</f>
        <v>4.5</v>
      </c>
      <c r="D6" s="241">
        <f>A6*0.5</f>
        <v>7.5</v>
      </c>
      <c r="E6" s="241"/>
      <c r="F6" s="228" t="s">
        <v>116</v>
      </c>
      <c r="G6" s="228"/>
      <c r="H6" s="236" t="s">
        <v>168</v>
      </c>
      <c r="I6" s="237" t="s">
        <v>171</v>
      </c>
      <c r="J6" s="233"/>
      <c r="K6" s="233"/>
      <c r="L6" s="233"/>
      <c r="M6" s="213"/>
      <c r="Q6" s="243" t="s">
        <v>641</v>
      </c>
      <c r="R6" s="287">
        <v>90</v>
      </c>
      <c r="S6" s="287">
        <v>90</v>
      </c>
      <c r="T6" s="233"/>
      <c r="U6" s="243"/>
      <c r="V6" s="287"/>
      <c r="W6" s="287"/>
    </row>
    <row r="7" spans="1:23">
      <c r="A7" s="244">
        <v>26</v>
      </c>
      <c r="B7" s="240">
        <f t="shared" ref="B7:B57" si="0">A7*0.2</f>
        <v>5.2</v>
      </c>
      <c r="C7" s="240">
        <f t="shared" ref="C7:C57" si="1">A7*0.3</f>
        <v>7.8</v>
      </c>
      <c r="D7" s="241">
        <f t="shared" ref="D7:D57" si="2">A7*0.5</f>
        <v>13</v>
      </c>
      <c r="E7" s="241"/>
      <c r="F7" s="228" t="s">
        <v>117</v>
      </c>
      <c r="G7" s="228"/>
      <c r="H7" s="236" t="s">
        <v>168</v>
      </c>
      <c r="I7" s="237" t="s">
        <v>172</v>
      </c>
      <c r="J7" s="233"/>
      <c r="K7" s="233"/>
      <c r="L7" s="233"/>
      <c r="Q7" s="237" t="s">
        <v>481</v>
      </c>
      <c r="R7" s="287">
        <v>46</v>
      </c>
      <c r="S7" s="287">
        <v>46</v>
      </c>
      <c r="T7" s="233"/>
      <c r="U7" s="237"/>
      <c r="V7" s="287"/>
      <c r="W7" s="287"/>
    </row>
    <row r="8" spans="1:23">
      <c r="A8" s="239">
        <v>28</v>
      </c>
      <c r="B8" s="240">
        <f t="shared" si="0"/>
        <v>5.6000000000000005</v>
      </c>
      <c r="C8" s="240">
        <f t="shared" si="1"/>
        <v>8.4</v>
      </c>
      <c r="D8" s="241">
        <f t="shared" si="2"/>
        <v>14</v>
      </c>
      <c r="E8" s="241"/>
      <c r="F8" s="228" t="s">
        <v>118</v>
      </c>
      <c r="G8" s="228"/>
      <c r="H8" s="236" t="s">
        <v>168</v>
      </c>
      <c r="I8" s="237" t="s">
        <v>173</v>
      </c>
      <c r="J8" s="233"/>
      <c r="K8" s="233"/>
      <c r="L8" s="233"/>
      <c r="M8" s="224" t="s">
        <v>599</v>
      </c>
      <c r="Q8" s="237" t="s">
        <v>439</v>
      </c>
      <c r="R8" s="287">
        <v>51</v>
      </c>
      <c r="S8" s="287">
        <v>51</v>
      </c>
      <c r="T8" s="233"/>
      <c r="U8" s="237"/>
      <c r="V8" s="287"/>
      <c r="W8" s="287"/>
    </row>
    <row r="9" spans="1:23">
      <c r="A9" s="244">
        <v>30</v>
      </c>
      <c r="B9" s="240">
        <f t="shared" si="0"/>
        <v>6</v>
      </c>
      <c r="C9" s="240">
        <f t="shared" si="1"/>
        <v>9</v>
      </c>
      <c r="D9" s="241">
        <f t="shared" si="2"/>
        <v>15</v>
      </c>
      <c r="E9" s="241"/>
      <c r="F9" s="228" t="s">
        <v>119</v>
      </c>
      <c r="G9" s="228"/>
      <c r="H9" s="236"/>
      <c r="I9" s="237" t="s">
        <v>569</v>
      </c>
      <c r="J9" s="233"/>
      <c r="K9" s="233"/>
      <c r="L9" s="233"/>
      <c r="Q9" s="237" t="s">
        <v>413</v>
      </c>
      <c r="R9" s="287">
        <v>61</v>
      </c>
      <c r="S9" s="287">
        <v>61</v>
      </c>
      <c r="T9" s="233"/>
      <c r="U9" s="237"/>
      <c r="V9" s="287"/>
      <c r="W9" s="287"/>
    </row>
    <row r="10" spans="1:23">
      <c r="A10" s="239">
        <v>32</v>
      </c>
      <c r="B10" s="240">
        <f t="shared" si="0"/>
        <v>6.4</v>
      </c>
      <c r="C10" s="240">
        <f t="shared" si="1"/>
        <v>9.6</v>
      </c>
      <c r="D10" s="241">
        <f t="shared" si="2"/>
        <v>16</v>
      </c>
      <c r="E10" s="241"/>
      <c r="F10" s="228" t="s">
        <v>120</v>
      </c>
      <c r="G10" s="228"/>
      <c r="H10" s="236" t="s">
        <v>174</v>
      </c>
      <c r="I10" s="237" t="s">
        <v>175</v>
      </c>
      <c r="J10" s="233"/>
      <c r="K10" s="233"/>
      <c r="L10" s="233"/>
      <c r="M10" s="224" t="s">
        <v>600</v>
      </c>
      <c r="Q10" s="237" t="s">
        <v>408</v>
      </c>
      <c r="R10" s="287">
        <v>56</v>
      </c>
      <c r="S10" s="287">
        <v>56</v>
      </c>
      <c r="T10" s="233"/>
      <c r="U10" s="237"/>
      <c r="V10" s="287"/>
      <c r="W10" s="287"/>
    </row>
    <row r="11" spans="1:23">
      <c r="A11" s="245">
        <v>36</v>
      </c>
      <c r="B11" s="240">
        <f t="shared" si="0"/>
        <v>7.2</v>
      </c>
      <c r="C11" s="240">
        <f t="shared" si="1"/>
        <v>10.799999999999999</v>
      </c>
      <c r="D11" s="241">
        <f t="shared" si="2"/>
        <v>18</v>
      </c>
      <c r="E11" s="241"/>
      <c r="F11" s="228" t="s">
        <v>121</v>
      </c>
      <c r="G11" s="228"/>
      <c r="H11" s="236" t="s">
        <v>174</v>
      </c>
      <c r="I11" s="237" t="s">
        <v>176</v>
      </c>
      <c r="J11" s="233"/>
      <c r="K11" s="233"/>
      <c r="L11" s="233"/>
      <c r="Q11" s="237" t="s">
        <v>462</v>
      </c>
      <c r="R11" s="287">
        <v>51</v>
      </c>
      <c r="S11" s="287">
        <v>51</v>
      </c>
      <c r="T11" s="233"/>
      <c r="U11" s="237"/>
      <c r="V11" s="287"/>
      <c r="W11" s="287"/>
    </row>
    <row r="12" spans="1:23">
      <c r="A12" s="239">
        <v>39</v>
      </c>
      <c r="B12" s="240">
        <f t="shared" si="0"/>
        <v>7.8000000000000007</v>
      </c>
      <c r="C12" s="240">
        <f t="shared" si="1"/>
        <v>11.7</v>
      </c>
      <c r="D12" s="241">
        <f t="shared" si="2"/>
        <v>19.5</v>
      </c>
      <c r="E12" s="241"/>
      <c r="F12" s="228" t="s">
        <v>122</v>
      </c>
      <c r="G12" s="228"/>
      <c r="H12" s="236" t="s">
        <v>174</v>
      </c>
      <c r="I12" s="237" t="s">
        <v>177</v>
      </c>
      <c r="J12" s="233"/>
      <c r="K12" s="233"/>
      <c r="L12" s="233"/>
      <c r="M12" s="224" t="s">
        <v>601</v>
      </c>
      <c r="Q12" s="237" t="s">
        <v>245</v>
      </c>
      <c r="R12" s="287">
        <v>61</v>
      </c>
      <c r="S12" s="287">
        <v>61</v>
      </c>
      <c r="T12" s="233"/>
      <c r="U12" s="237"/>
      <c r="V12" s="287"/>
      <c r="W12" s="287"/>
    </row>
    <row r="13" spans="1:23">
      <c r="A13" s="239">
        <v>41</v>
      </c>
      <c r="B13" s="240">
        <f t="shared" si="0"/>
        <v>8.2000000000000011</v>
      </c>
      <c r="C13" s="240">
        <f t="shared" si="1"/>
        <v>12.299999999999999</v>
      </c>
      <c r="D13" s="241">
        <f t="shared" si="2"/>
        <v>20.5</v>
      </c>
      <c r="E13" s="241"/>
      <c r="F13" s="228" t="s">
        <v>123</v>
      </c>
      <c r="G13" s="228"/>
      <c r="H13" s="236" t="s">
        <v>174</v>
      </c>
      <c r="I13" s="237" t="s">
        <v>178</v>
      </c>
      <c r="J13" s="233"/>
      <c r="K13" s="233"/>
      <c r="L13" s="233"/>
      <c r="Q13" s="224" t="s">
        <v>600</v>
      </c>
      <c r="R13" s="287">
        <v>60</v>
      </c>
      <c r="S13" s="287">
        <v>60</v>
      </c>
      <c r="T13" s="233"/>
      <c r="U13" s="224"/>
      <c r="V13" s="287"/>
      <c r="W13" s="287"/>
    </row>
    <row r="14" spans="1:23">
      <c r="A14" s="239">
        <v>42</v>
      </c>
      <c r="B14" s="240">
        <f t="shared" si="0"/>
        <v>8.4</v>
      </c>
      <c r="C14" s="240">
        <f t="shared" si="1"/>
        <v>12.6</v>
      </c>
      <c r="D14" s="241">
        <f t="shared" si="2"/>
        <v>21</v>
      </c>
      <c r="E14" s="241"/>
      <c r="F14" s="228" t="s">
        <v>124</v>
      </c>
      <c r="G14" s="228"/>
      <c r="H14" s="236" t="s">
        <v>174</v>
      </c>
      <c r="I14" s="237" t="s">
        <v>179</v>
      </c>
      <c r="J14" s="233"/>
      <c r="K14" s="233"/>
      <c r="L14" s="233"/>
      <c r="M14" s="224" t="s">
        <v>602</v>
      </c>
      <c r="Q14" s="232" t="s">
        <v>743</v>
      </c>
      <c r="R14" s="287">
        <v>61</v>
      </c>
      <c r="S14" s="287">
        <v>61</v>
      </c>
      <c r="T14" s="233"/>
      <c r="U14" s="232"/>
      <c r="V14" s="287"/>
      <c r="W14" s="287"/>
    </row>
    <row r="15" spans="1:23" ht="15">
      <c r="A15" s="239">
        <v>44</v>
      </c>
      <c r="B15" s="240">
        <f t="shared" si="0"/>
        <v>8.8000000000000007</v>
      </c>
      <c r="C15" s="240">
        <f t="shared" si="1"/>
        <v>13.2</v>
      </c>
      <c r="D15" s="241">
        <f t="shared" si="2"/>
        <v>22</v>
      </c>
      <c r="E15" s="241"/>
      <c r="F15" s="228" t="s">
        <v>125</v>
      </c>
      <c r="G15" s="228"/>
      <c r="H15" s="236" t="s">
        <v>174</v>
      </c>
      <c r="I15" s="237" t="s">
        <v>180</v>
      </c>
      <c r="J15" s="233"/>
      <c r="K15" s="233"/>
      <c r="L15" s="233"/>
      <c r="M15" s="248" t="s">
        <v>603</v>
      </c>
      <c r="N15" s="249"/>
      <c r="O15" s="250"/>
      <c r="P15" s="250"/>
      <c r="Q15" s="216" t="s">
        <v>659</v>
      </c>
      <c r="R15" s="287">
        <v>71</v>
      </c>
      <c r="S15" s="287">
        <v>71</v>
      </c>
      <c r="T15" s="233"/>
      <c r="U15" s="216"/>
      <c r="V15" s="287"/>
      <c r="W15" s="287"/>
    </row>
    <row r="16" spans="1:23" ht="15">
      <c r="A16" s="247">
        <v>46</v>
      </c>
      <c r="B16" s="240">
        <f t="shared" si="0"/>
        <v>9.2000000000000011</v>
      </c>
      <c r="C16" s="240">
        <f t="shared" si="1"/>
        <v>13.799999999999999</v>
      </c>
      <c r="D16" s="241">
        <f t="shared" si="2"/>
        <v>23</v>
      </c>
      <c r="E16" s="241"/>
      <c r="F16" s="228" t="s">
        <v>126</v>
      </c>
      <c r="G16" s="228"/>
      <c r="H16" s="236" t="s">
        <v>174</v>
      </c>
      <c r="I16" s="237" t="s">
        <v>181</v>
      </c>
      <c r="J16" s="233"/>
      <c r="K16" s="233"/>
      <c r="L16" s="233"/>
      <c r="M16" s="248" t="s">
        <v>604</v>
      </c>
      <c r="N16" s="249"/>
      <c r="O16" s="250"/>
      <c r="P16" s="250"/>
      <c r="Q16" s="237" t="s">
        <v>334</v>
      </c>
      <c r="R16" s="287">
        <v>56</v>
      </c>
      <c r="S16" s="287">
        <v>56</v>
      </c>
      <c r="T16" s="233"/>
      <c r="U16" s="237"/>
      <c r="V16" s="287"/>
      <c r="W16" s="287"/>
    </row>
    <row r="17" spans="1:23" ht="15">
      <c r="A17" s="239">
        <v>49</v>
      </c>
      <c r="B17" s="240">
        <f t="shared" si="0"/>
        <v>9.8000000000000007</v>
      </c>
      <c r="C17" s="240">
        <f t="shared" si="1"/>
        <v>14.7</v>
      </c>
      <c r="D17" s="241">
        <f t="shared" si="2"/>
        <v>24.5</v>
      </c>
      <c r="E17" s="241"/>
      <c r="F17" s="228" t="s">
        <v>127</v>
      </c>
      <c r="G17" s="228"/>
      <c r="H17" s="236"/>
      <c r="I17" s="237" t="s">
        <v>569</v>
      </c>
      <c r="J17" s="233"/>
      <c r="K17" s="233"/>
      <c r="L17" s="233"/>
      <c r="M17" s="248" t="s">
        <v>605</v>
      </c>
      <c r="N17" s="249"/>
      <c r="O17" s="250"/>
      <c r="P17" s="250"/>
      <c r="Q17" s="237" t="s">
        <v>347</v>
      </c>
      <c r="R17" s="287">
        <v>56</v>
      </c>
      <c r="S17" s="287">
        <v>56</v>
      </c>
      <c r="T17" s="233"/>
      <c r="U17" s="237"/>
      <c r="V17" s="287"/>
      <c r="W17" s="287"/>
    </row>
    <row r="18" spans="1:23" ht="15">
      <c r="A18" s="244">
        <v>50</v>
      </c>
      <c r="B18" s="240">
        <f t="shared" si="0"/>
        <v>10</v>
      </c>
      <c r="C18" s="240">
        <f t="shared" si="1"/>
        <v>15</v>
      </c>
      <c r="D18" s="241">
        <f t="shared" si="2"/>
        <v>25</v>
      </c>
      <c r="E18" s="241"/>
      <c r="F18" s="228" t="s">
        <v>128</v>
      </c>
      <c r="G18" s="228"/>
      <c r="H18" s="236" t="s">
        <v>182</v>
      </c>
      <c r="I18" s="237" t="s">
        <v>183</v>
      </c>
      <c r="J18" s="233"/>
      <c r="K18" s="233"/>
      <c r="L18" s="233"/>
      <c r="M18" s="248"/>
      <c r="N18" s="249"/>
      <c r="O18" s="252"/>
      <c r="P18" s="252"/>
      <c r="Q18" s="237" t="s">
        <v>323</v>
      </c>
      <c r="R18" s="287">
        <v>61</v>
      </c>
      <c r="S18" s="287">
        <v>61</v>
      </c>
      <c r="T18" s="233"/>
      <c r="U18" s="237"/>
      <c r="V18" s="287"/>
      <c r="W18" s="287"/>
    </row>
    <row r="19" spans="1:23" ht="15">
      <c r="A19" s="251">
        <v>51</v>
      </c>
      <c r="B19" s="240">
        <f t="shared" si="0"/>
        <v>10.200000000000001</v>
      </c>
      <c r="C19" s="240">
        <f t="shared" si="1"/>
        <v>15.299999999999999</v>
      </c>
      <c r="D19" s="241">
        <f t="shared" si="2"/>
        <v>25.5</v>
      </c>
      <c r="E19" s="241"/>
      <c r="F19" s="228" t="s">
        <v>129</v>
      </c>
      <c r="G19" s="228"/>
      <c r="H19" s="236" t="s">
        <v>182</v>
      </c>
      <c r="I19" s="237" t="s">
        <v>184</v>
      </c>
      <c r="J19" s="233"/>
      <c r="K19" s="233"/>
      <c r="L19" s="233"/>
      <c r="M19" s="248"/>
      <c r="N19" s="249"/>
      <c r="O19" s="252"/>
      <c r="P19" s="252"/>
      <c r="Q19" s="232" t="s">
        <v>725</v>
      </c>
      <c r="R19" s="287">
        <v>66</v>
      </c>
      <c r="S19" s="287">
        <v>66</v>
      </c>
      <c r="T19" s="233"/>
      <c r="U19" s="232"/>
      <c r="V19" s="287"/>
      <c r="W19" s="287"/>
    </row>
    <row r="20" spans="1:23">
      <c r="A20" s="239">
        <v>54</v>
      </c>
      <c r="B20" s="240">
        <f t="shared" si="0"/>
        <v>10.8</v>
      </c>
      <c r="C20" s="240">
        <f t="shared" si="1"/>
        <v>16.2</v>
      </c>
      <c r="D20" s="241">
        <f t="shared" si="2"/>
        <v>27</v>
      </c>
      <c r="E20" s="241"/>
      <c r="F20" s="228" t="s">
        <v>130</v>
      </c>
      <c r="G20" s="228"/>
      <c r="H20" s="236"/>
      <c r="I20" s="237" t="s">
        <v>569</v>
      </c>
      <c r="J20" s="233"/>
      <c r="K20" s="233"/>
      <c r="L20" s="233"/>
      <c r="M20" s="224" t="s">
        <v>606</v>
      </c>
      <c r="Q20" s="237" t="s">
        <v>554</v>
      </c>
      <c r="R20" s="287">
        <v>46</v>
      </c>
      <c r="S20" s="287">
        <v>46</v>
      </c>
      <c r="T20" s="233"/>
      <c r="U20" s="237"/>
      <c r="V20" s="287"/>
      <c r="W20" s="287"/>
    </row>
    <row r="21" spans="1:23">
      <c r="A21" s="239">
        <v>55</v>
      </c>
      <c r="B21" s="240">
        <f t="shared" si="0"/>
        <v>11</v>
      </c>
      <c r="C21" s="240">
        <f t="shared" si="1"/>
        <v>16.5</v>
      </c>
      <c r="D21" s="241">
        <f t="shared" si="2"/>
        <v>27.5</v>
      </c>
      <c r="E21" s="241"/>
      <c r="F21" s="228" t="s">
        <v>131</v>
      </c>
      <c r="G21" s="228"/>
      <c r="H21" s="236" t="s">
        <v>185</v>
      </c>
      <c r="I21" s="232" t="s">
        <v>725</v>
      </c>
      <c r="J21" s="233"/>
      <c r="K21" s="233"/>
      <c r="L21" s="233"/>
      <c r="M21" s="248" t="s">
        <v>607</v>
      </c>
      <c r="N21" s="249"/>
      <c r="O21" s="249"/>
      <c r="P21" s="249"/>
      <c r="Q21" s="237" t="s">
        <v>495</v>
      </c>
      <c r="R21" s="287">
        <v>56</v>
      </c>
      <c r="S21" s="287">
        <v>56</v>
      </c>
      <c r="T21" s="233"/>
      <c r="U21" s="237"/>
      <c r="V21" s="287"/>
      <c r="W21" s="287"/>
    </row>
    <row r="22" spans="1:23">
      <c r="A22" s="239">
        <v>56</v>
      </c>
      <c r="B22" s="240">
        <f t="shared" si="0"/>
        <v>11.200000000000001</v>
      </c>
      <c r="C22" s="240">
        <f t="shared" si="1"/>
        <v>16.8</v>
      </c>
      <c r="D22" s="241">
        <f t="shared" si="2"/>
        <v>28</v>
      </c>
      <c r="E22" s="241"/>
      <c r="F22" s="228" t="s">
        <v>132</v>
      </c>
      <c r="G22" s="228"/>
      <c r="H22" s="236" t="s">
        <v>185</v>
      </c>
      <c r="I22" s="237" t="s">
        <v>761</v>
      </c>
      <c r="J22" s="233"/>
      <c r="K22" s="233"/>
      <c r="L22" s="233"/>
      <c r="M22" s="248" t="s">
        <v>608</v>
      </c>
      <c r="N22" s="249"/>
      <c r="O22" s="249"/>
      <c r="P22" s="249"/>
      <c r="Q22" s="237" t="s">
        <v>428</v>
      </c>
      <c r="R22" s="287">
        <v>51</v>
      </c>
      <c r="S22" s="287">
        <v>51</v>
      </c>
      <c r="T22" s="233"/>
      <c r="U22" s="237"/>
      <c r="V22" s="287"/>
      <c r="W22" s="287"/>
    </row>
    <row r="23" spans="1:23">
      <c r="A23" s="244">
        <v>57</v>
      </c>
      <c r="B23" s="240">
        <f t="shared" si="0"/>
        <v>11.4</v>
      </c>
      <c r="C23" s="240">
        <f t="shared" si="1"/>
        <v>17.099999999999998</v>
      </c>
      <c r="D23" s="241">
        <f t="shared" si="2"/>
        <v>28.5</v>
      </c>
      <c r="E23" s="241"/>
      <c r="F23" s="228" t="s">
        <v>133</v>
      </c>
      <c r="G23" s="228"/>
      <c r="H23" s="236" t="s">
        <v>185</v>
      </c>
      <c r="I23" s="237" t="s">
        <v>186</v>
      </c>
      <c r="J23" s="233"/>
      <c r="K23" s="233"/>
      <c r="L23" s="233"/>
      <c r="M23" s="248" t="s">
        <v>609</v>
      </c>
      <c r="N23" s="249"/>
      <c r="O23" s="249"/>
      <c r="P23" s="249"/>
      <c r="Q23" s="237" t="s">
        <v>454</v>
      </c>
      <c r="R23" s="287">
        <v>56</v>
      </c>
      <c r="S23" s="287">
        <v>56</v>
      </c>
      <c r="T23" s="233"/>
      <c r="U23" s="237"/>
      <c r="V23" s="287"/>
      <c r="W23" s="287"/>
    </row>
    <row r="24" spans="1:23">
      <c r="A24" s="239">
        <v>58</v>
      </c>
      <c r="B24" s="240">
        <f t="shared" si="0"/>
        <v>11.600000000000001</v>
      </c>
      <c r="C24" s="240">
        <f t="shared" si="1"/>
        <v>17.399999999999999</v>
      </c>
      <c r="D24" s="241">
        <f t="shared" si="2"/>
        <v>29</v>
      </c>
      <c r="E24" s="241"/>
      <c r="F24" s="228" t="s">
        <v>134</v>
      </c>
      <c r="G24" s="228"/>
      <c r="H24" s="236" t="s">
        <v>185</v>
      </c>
      <c r="I24" s="232" t="s">
        <v>726</v>
      </c>
      <c r="J24" s="233"/>
      <c r="K24" s="233"/>
      <c r="L24" s="233"/>
      <c r="Q24" s="237" t="s">
        <v>218</v>
      </c>
      <c r="R24" s="287">
        <v>71</v>
      </c>
      <c r="S24" s="287">
        <v>71</v>
      </c>
      <c r="T24" s="233"/>
      <c r="U24" s="237"/>
      <c r="V24" s="287"/>
      <c r="W24" s="287"/>
    </row>
    <row r="25" spans="1:23">
      <c r="A25" s="245">
        <v>59</v>
      </c>
      <c r="B25" s="240">
        <f t="shared" si="0"/>
        <v>11.8</v>
      </c>
      <c r="C25" s="240">
        <f t="shared" si="1"/>
        <v>17.7</v>
      </c>
      <c r="D25" s="241">
        <f t="shared" si="2"/>
        <v>29.5</v>
      </c>
      <c r="E25" s="241"/>
      <c r="F25" s="228" t="s">
        <v>135</v>
      </c>
      <c r="G25" s="228"/>
      <c r="H25" s="236" t="s">
        <v>185</v>
      </c>
      <c r="I25" s="232" t="s">
        <v>727</v>
      </c>
      <c r="J25" s="233"/>
      <c r="K25" s="233"/>
      <c r="L25" s="233"/>
      <c r="M25" s="224" t="s">
        <v>610</v>
      </c>
      <c r="Q25" s="237" t="s">
        <v>274</v>
      </c>
      <c r="R25" s="287">
        <v>46</v>
      </c>
      <c r="S25" s="287">
        <v>46</v>
      </c>
      <c r="T25" s="233"/>
      <c r="U25" s="237"/>
      <c r="V25" s="287"/>
      <c r="W25" s="287"/>
    </row>
    <row r="26" spans="1:23">
      <c r="A26" s="245">
        <v>60</v>
      </c>
      <c r="B26" s="240">
        <f t="shared" si="0"/>
        <v>12</v>
      </c>
      <c r="C26" s="240">
        <f t="shared" si="1"/>
        <v>18</v>
      </c>
      <c r="D26" s="241">
        <f t="shared" si="2"/>
        <v>30</v>
      </c>
      <c r="E26" s="241"/>
      <c r="F26" s="228" t="s">
        <v>136</v>
      </c>
      <c r="G26" s="228"/>
      <c r="H26" s="236" t="s">
        <v>185</v>
      </c>
      <c r="I26" s="237" t="s">
        <v>187</v>
      </c>
      <c r="J26" s="233"/>
      <c r="K26" s="233"/>
      <c r="L26" s="233"/>
      <c r="M26" s="248" t="s">
        <v>611</v>
      </c>
      <c r="N26" s="249"/>
      <c r="Q26" s="237" t="s">
        <v>275</v>
      </c>
      <c r="R26" s="287">
        <v>56</v>
      </c>
      <c r="S26" s="287">
        <v>56</v>
      </c>
      <c r="T26" s="233"/>
      <c r="U26" s="237"/>
      <c r="V26" s="287"/>
      <c r="W26" s="287"/>
    </row>
    <row r="27" spans="1:23">
      <c r="A27" s="239">
        <v>61</v>
      </c>
      <c r="B27" s="240">
        <f t="shared" si="0"/>
        <v>12.200000000000001</v>
      </c>
      <c r="C27" s="240">
        <f t="shared" si="1"/>
        <v>18.3</v>
      </c>
      <c r="D27" s="241">
        <f t="shared" si="2"/>
        <v>30.5</v>
      </c>
      <c r="E27" s="241"/>
      <c r="F27" s="228" t="s">
        <v>137</v>
      </c>
      <c r="G27" s="228"/>
      <c r="H27" s="236" t="s">
        <v>185</v>
      </c>
      <c r="I27" s="237" t="s">
        <v>188</v>
      </c>
      <c r="J27" s="233"/>
      <c r="K27" s="233"/>
      <c r="L27" s="233"/>
      <c r="M27" s="248" t="s">
        <v>612</v>
      </c>
      <c r="N27" s="249"/>
      <c r="O27" s="249"/>
      <c r="P27" s="249"/>
      <c r="Q27" s="237" t="s">
        <v>429</v>
      </c>
      <c r="R27" s="287">
        <v>56</v>
      </c>
      <c r="S27" s="287">
        <v>56</v>
      </c>
      <c r="T27" s="233"/>
      <c r="U27" s="237"/>
      <c r="V27" s="287"/>
      <c r="W27" s="287"/>
    </row>
    <row r="28" spans="1:23">
      <c r="A28" s="251">
        <v>62</v>
      </c>
      <c r="B28" s="240">
        <f t="shared" si="0"/>
        <v>12.4</v>
      </c>
      <c r="C28" s="240">
        <f t="shared" si="1"/>
        <v>18.599999999999998</v>
      </c>
      <c r="D28" s="241">
        <f t="shared" si="2"/>
        <v>31</v>
      </c>
      <c r="E28" s="241"/>
      <c r="F28" s="228" t="s">
        <v>138</v>
      </c>
      <c r="G28" s="228"/>
      <c r="H28" s="236" t="s">
        <v>185</v>
      </c>
      <c r="I28" s="237" t="s">
        <v>189</v>
      </c>
      <c r="J28" s="233"/>
      <c r="K28" s="233"/>
      <c r="L28" s="233"/>
      <c r="M28" s="248" t="s">
        <v>613</v>
      </c>
      <c r="N28" s="249"/>
      <c r="Q28" s="237" t="s">
        <v>397</v>
      </c>
      <c r="R28" s="287">
        <v>66</v>
      </c>
      <c r="S28" s="287">
        <v>66</v>
      </c>
      <c r="T28" s="233"/>
      <c r="U28" s="237"/>
      <c r="V28" s="287"/>
      <c r="W28" s="287"/>
    </row>
    <row r="29" spans="1:23">
      <c r="A29" s="239">
        <v>63</v>
      </c>
      <c r="B29" s="240">
        <f t="shared" si="0"/>
        <v>12.600000000000001</v>
      </c>
      <c r="C29" s="240">
        <f t="shared" si="1"/>
        <v>18.899999999999999</v>
      </c>
      <c r="D29" s="241">
        <f t="shared" si="2"/>
        <v>31.5</v>
      </c>
      <c r="E29" s="241"/>
      <c r="F29" s="228" t="s">
        <v>139</v>
      </c>
      <c r="G29" s="228"/>
      <c r="H29" s="236" t="s">
        <v>185</v>
      </c>
      <c r="I29" s="237" t="s">
        <v>190</v>
      </c>
      <c r="J29" s="233"/>
      <c r="K29" s="233"/>
      <c r="L29" s="233"/>
      <c r="M29" s="248" t="s">
        <v>614</v>
      </c>
      <c r="N29" s="249"/>
      <c r="Q29" s="237" t="s">
        <v>276</v>
      </c>
      <c r="R29" s="287">
        <v>51</v>
      </c>
      <c r="S29" s="287">
        <v>51</v>
      </c>
      <c r="T29" s="233"/>
      <c r="U29" s="237"/>
      <c r="V29" s="287"/>
      <c r="W29" s="287"/>
    </row>
    <row r="30" spans="1:23">
      <c r="A30" s="245">
        <v>64</v>
      </c>
      <c r="B30" s="240">
        <f t="shared" si="0"/>
        <v>12.8</v>
      </c>
      <c r="C30" s="240">
        <f t="shared" si="1"/>
        <v>19.2</v>
      </c>
      <c r="D30" s="241">
        <f t="shared" si="2"/>
        <v>32</v>
      </c>
      <c r="E30" s="241"/>
      <c r="F30" s="228" t="s">
        <v>140</v>
      </c>
      <c r="G30" s="228"/>
      <c r="H30" s="236" t="s">
        <v>185</v>
      </c>
      <c r="I30" s="237" t="s">
        <v>191</v>
      </c>
      <c r="J30" s="233"/>
      <c r="K30" s="233"/>
      <c r="L30" s="233"/>
      <c r="M30" s="248" t="s">
        <v>615</v>
      </c>
      <c r="N30" s="249"/>
      <c r="Q30" s="237" t="s">
        <v>496</v>
      </c>
      <c r="R30" s="287">
        <v>71</v>
      </c>
      <c r="S30" s="287">
        <v>71</v>
      </c>
      <c r="T30" s="233"/>
      <c r="U30" s="237"/>
      <c r="V30" s="287"/>
      <c r="W30" s="287"/>
    </row>
    <row r="31" spans="1:23" ht="25.5">
      <c r="A31" s="239">
        <v>66</v>
      </c>
      <c r="B31" s="240">
        <f t="shared" si="0"/>
        <v>13.200000000000001</v>
      </c>
      <c r="C31" s="240">
        <f t="shared" si="1"/>
        <v>19.8</v>
      </c>
      <c r="D31" s="241">
        <f t="shared" si="2"/>
        <v>33</v>
      </c>
      <c r="E31" s="241"/>
      <c r="F31" s="228" t="s">
        <v>141</v>
      </c>
      <c r="G31" s="228"/>
      <c r="H31" s="236" t="s">
        <v>185</v>
      </c>
      <c r="I31" s="232" t="s">
        <v>728</v>
      </c>
      <c r="J31" s="233"/>
      <c r="K31" s="233"/>
      <c r="L31" s="233"/>
      <c r="M31" s="248" t="s">
        <v>616</v>
      </c>
      <c r="N31" s="249"/>
      <c r="Q31" s="237" t="s">
        <v>761</v>
      </c>
      <c r="R31" s="287">
        <v>51</v>
      </c>
      <c r="S31" s="287">
        <v>51</v>
      </c>
      <c r="T31" s="233"/>
      <c r="U31" s="237"/>
      <c r="V31" s="287"/>
      <c r="W31" s="287"/>
    </row>
    <row r="32" spans="1:23">
      <c r="A32" s="239">
        <v>67</v>
      </c>
      <c r="B32" s="240">
        <f t="shared" si="0"/>
        <v>13.4</v>
      </c>
      <c r="C32" s="240">
        <f t="shared" si="1"/>
        <v>20.099999999999998</v>
      </c>
      <c r="D32" s="241">
        <f t="shared" si="2"/>
        <v>33.5</v>
      </c>
      <c r="E32" s="241"/>
      <c r="F32" s="228" t="s">
        <v>142</v>
      </c>
      <c r="G32" s="228"/>
      <c r="H32" s="236" t="s">
        <v>185</v>
      </c>
      <c r="I32" s="237" t="s">
        <v>192</v>
      </c>
      <c r="J32" s="233"/>
      <c r="K32" s="233"/>
      <c r="L32" s="233"/>
      <c r="M32" s="248" t="s">
        <v>617</v>
      </c>
      <c r="N32" s="249"/>
      <c r="Q32" s="237" t="s">
        <v>324</v>
      </c>
      <c r="R32" s="287">
        <v>71</v>
      </c>
      <c r="S32" s="287">
        <v>71</v>
      </c>
      <c r="T32" s="233"/>
      <c r="U32" s="237"/>
      <c r="V32" s="287"/>
      <c r="W32" s="287"/>
    </row>
    <row r="33" spans="1:23">
      <c r="A33" s="239">
        <v>68</v>
      </c>
      <c r="B33" s="240">
        <f t="shared" si="0"/>
        <v>13.600000000000001</v>
      </c>
      <c r="C33" s="240">
        <f t="shared" si="1"/>
        <v>20.399999999999999</v>
      </c>
      <c r="D33" s="241">
        <f t="shared" si="2"/>
        <v>34</v>
      </c>
      <c r="E33" s="241"/>
      <c r="F33" s="228" t="s">
        <v>143</v>
      </c>
      <c r="G33" s="228"/>
      <c r="H33" s="236" t="s">
        <v>185</v>
      </c>
      <c r="I33" s="237" t="s">
        <v>193</v>
      </c>
      <c r="J33" s="233"/>
      <c r="K33" s="233"/>
      <c r="L33" s="233"/>
      <c r="M33" s="248" t="s">
        <v>618</v>
      </c>
      <c r="N33" s="249"/>
      <c r="Q33" s="237" t="s">
        <v>325</v>
      </c>
      <c r="R33" s="287">
        <v>61</v>
      </c>
      <c r="S33" s="287">
        <v>61</v>
      </c>
      <c r="T33" s="233"/>
      <c r="U33" s="237"/>
      <c r="V33" s="287"/>
      <c r="W33" s="287"/>
    </row>
    <row r="34" spans="1:23">
      <c r="A34" s="244">
        <v>69</v>
      </c>
      <c r="B34" s="240">
        <f t="shared" si="0"/>
        <v>13.8</v>
      </c>
      <c r="C34" s="240">
        <f t="shared" si="1"/>
        <v>20.7</v>
      </c>
      <c r="D34" s="241">
        <f t="shared" si="2"/>
        <v>34.5</v>
      </c>
      <c r="E34" s="241"/>
      <c r="F34" s="228" t="s">
        <v>144</v>
      </c>
      <c r="G34" s="228"/>
      <c r="H34" s="236" t="s">
        <v>185</v>
      </c>
      <c r="I34" s="237" t="s">
        <v>194</v>
      </c>
      <c r="J34" s="233"/>
      <c r="K34" s="233"/>
      <c r="L34" s="233"/>
      <c r="M34" s="248" t="s">
        <v>619</v>
      </c>
      <c r="N34" s="249"/>
      <c r="Q34" s="248" t="s">
        <v>611</v>
      </c>
      <c r="R34" s="287">
        <v>86</v>
      </c>
      <c r="S34" s="287">
        <v>86</v>
      </c>
      <c r="T34" s="233"/>
      <c r="U34" s="248"/>
      <c r="V34" s="287"/>
      <c r="W34" s="287"/>
    </row>
    <row r="35" spans="1:23">
      <c r="A35" s="239">
        <v>70</v>
      </c>
      <c r="B35" s="240">
        <f t="shared" si="0"/>
        <v>14</v>
      </c>
      <c r="C35" s="240">
        <f t="shared" si="1"/>
        <v>21</v>
      </c>
      <c r="D35" s="241">
        <f t="shared" si="2"/>
        <v>35</v>
      </c>
      <c r="E35" s="241"/>
      <c r="F35" s="228" t="s">
        <v>145</v>
      </c>
      <c r="G35" s="228"/>
      <c r="H35" s="236" t="s">
        <v>185</v>
      </c>
      <c r="I35" s="237" t="s">
        <v>195</v>
      </c>
      <c r="J35" s="233"/>
      <c r="K35" s="233"/>
      <c r="L35" s="233"/>
      <c r="M35" s="248" t="s">
        <v>620</v>
      </c>
      <c r="N35" s="249"/>
      <c r="Q35" s="237" t="s">
        <v>319</v>
      </c>
      <c r="R35" s="287">
        <v>61</v>
      </c>
      <c r="S35" s="287">
        <v>61</v>
      </c>
      <c r="T35" s="233"/>
      <c r="U35" s="237"/>
      <c r="V35" s="287"/>
      <c r="W35" s="287"/>
    </row>
    <row r="36" spans="1:23">
      <c r="A36" s="244">
        <v>71</v>
      </c>
      <c r="B36" s="240">
        <f t="shared" si="0"/>
        <v>14.200000000000001</v>
      </c>
      <c r="C36" s="240">
        <f t="shared" si="1"/>
        <v>21.3</v>
      </c>
      <c r="D36" s="241">
        <f t="shared" si="2"/>
        <v>35.5</v>
      </c>
      <c r="E36" s="241"/>
      <c r="F36" s="228" t="s">
        <v>146</v>
      </c>
      <c r="G36" s="228"/>
      <c r="H36" s="236" t="s">
        <v>185</v>
      </c>
      <c r="I36" s="237" t="s">
        <v>196</v>
      </c>
      <c r="J36" s="233"/>
      <c r="K36" s="233"/>
      <c r="L36" s="233"/>
      <c r="M36" s="282" t="s">
        <v>744</v>
      </c>
      <c r="N36" s="249"/>
      <c r="Q36" s="216" t="s">
        <v>660</v>
      </c>
      <c r="R36" s="287">
        <v>76</v>
      </c>
      <c r="S36" s="287">
        <v>76</v>
      </c>
      <c r="T36" s="233"/>
      <c r="U36" s="216"/>
      <c r="V36" s="287"/>
      <c r="W36" s="287"/>
    </row>
    <row r="37" spans="1:23">
      <c r="A37" s="244">
        <v>72</v>
      </c>
      <c r="B37" s="240">
        <f t="shared" si="0"/>
        <v>14.4</v>
      </c>
      <c r="C37" s="240">
        <f t="shared" si="1"/>
        <v>21.599999999999998</v>
      </c>
      <c r="D37" s="241">
        <f t="shared" si="2"/>
        <v>36</v>
      </c>
      <c r="E37" s="241"/>
      <c r="F37" s="228" t="s">
        <v>147</v>
      </c>
      <c r="G37" s="228"/>
      <c r="H37" s="236" t="s">
        <v>185</v>
      </c>
      <c r="I37" s="237" t="s">
        <v>197</v>
      </c>
      <c r="J37" s="233"/>
      <c r="K37" s="233"/>
      <c r="L37" s="233"/>
      <c r="M37" s="248" t="s">
        <v>621</v>
      </c>
      <c r="N37" s="249"/>
      <c r="Q37" s="237" t="s">
        <v>186</v>
      </c>
      <c r="R37" s="287">
        <v>56</v>
      </c>
      <c r="S37" s="287">
        <v>56</v>
      </c>
      <c r="T37" s="233"/>
      <c r="U37" s="237"/>
      <c r="V37" s="287"/>
      <c r="W37" s="287"/>
    </row>
    <row r="38" spans="1:23">
      <c r="A38" s="244">
        <v>73</v>
      </c>
      <c r="B38" s="240">
        <f t="shared" si="0"/>
        <v>14.600000000000001</v>
      </c>
      <c r="C38" s="240">
        <f t="shared" si="1"/>
        <v>21.9</v>
      </c>
      <c r="D38" s="241">
        <f t="shared" si="2"/>
        <v>36.5</v>
      </c>
      <c r="E38" s="241"/>
      <c r="F38" s="228" t="s">
        <v>148</v>
      </c>
      <c r="G38" s="228"/>
      <c r="H38" s="236" t="s">
        <v>185</v>
      </c>
      <c r="I38" s="237" t="s">
        <v>198</v>
      </c>
      <c r="J38" s="233"/>
      <c r="K38" s="233"/>
      <c r="L38" s="233"/>
      <c r="M38" s="248" t="s">
        <v>622</v>
      </c>
      <c r="N38" s="249"/>
      <c r="Q38" s="237" t="s">
        <v>314</v>
      </c>
      <c r="R38" s="287">
        <v>56</v>
      </c>
      <c r="S38" s="287">
        <v>56</v>
      </c>
      <c r="T38" s="233"/>
      <c r="U38" s="237"/>
      <c r="V38" s="287"/>
      <c r="W38" s="287"/>
    </row>
    <row r="39" spans="1:23">
      <c r="A39" s="239">
        <v>74</v>
      </c>
      <c r="B39" s="240">
        <f t="shared" si="0"/>
        <v>14.8</v>
      </c>
      <c r="C39" s="240">
        <f t="shared" si="1"/>
        <v>22.2</v>
      </c>
      <c r="D39" s="241">
        <f t="shared" si="2"/>
        <v>37</v>
      </c>
      <c r="E39" s="241"/>
      <c r="F39" s="228" t="s">
        <v>149</v>
      </c>
      <c r="G39" s="228"/>
      <c r="H39" s="236" t="s">
        <v>185</v>
      </c>
      <c r="I39" s="237" t="s">
        <v>199</v>
      </c>
      <c r="J39" s="233"/>
      <c r="K39" s="233"/>
      <c r="L39" s="233"/>
      <c r="M39" s="248" t="s">
        <v>623</v>
      </c>
      <c r="N39" s="249"/>
      <c r="Q39" s="243" t="s">
        <v>642</v>
      </c>
      <c r="R39" s="287">
        <v>102</v>
      </c>
      <c r="S39" s="287">
        <v>102</v>
      </c>
      <c r="T39" s="233"/>
      <c r="U39" s="243"/>
      <c r="V39" s="287"/>
      <c r="W39" s="287"/>
    </row>
    <row r="40" spans="1:23">
      <c r="A40" s="239">
        <v>75</v>
      </c>
      <c r="B40" s="240">
        <f t="shared" si="0"/>
        <v>15</v>
      </c>
      <c r="C40" s="240">
        <f t="shared" si="1"/>
        <v>22.5</v>
      </c>
      <c r="D40" s="241">
        <f t="shared" si="2"/>
        <v>37.5</v>
      </c>
      <c r="E40" s="241"/>
      <c r="F40" s="228" t="s">
        <v>150</v>
      </c>
      <c r="G40" s="228"/>
      <c r="H40" s="236" t="s">
        <v>185</v>
      </c>
      <c r="I40" s="237" t="s">
        <v>200</v>
      </c>
      <c r="J40" s="233"/>
      <c r="K40" s="233"/>
      <c r="L40" s="233"/>
      <c r="M40" s="248" t="s">
        <v>624</v>
      </c>
      <c r="N40" s="249"/>
      <c r="Q40" s="237" t="s">
        <v>497</v>
      </c>
      <c r="R40" s="287">
        <v>51</v>
      </c>
      <c r="S40" s="287">
        <v>51</v>
      </c>
      <c r="T40" s="233"/>
      <c r="U40" s="237"/>
      <c r="V40" s="287"/>
      <c r="W40" s="287"/>
    </row>
    <row r="41" spans="1:23">
      <c r="A41" s="239">
        <v>76</v>
      </c>
      <c r="B41" s="240">
        <f t="shared" si="0"/>
        <v>15.200000000000001</v>
      </c>
      <c r="C41" s="240">
        <f t="shared" si="1"/>
        <v>22.8</v>
      </c>
      <c r="D41" s="241">
        <f t="shared" si="2"/>
        <v>38</v>
      </c>
      <c r="E41" s="241"/>
      <c r="F41" s="228" t="s">
        <v>151</v>
      </c>
      <c r="G41" s="228"/>
      <c r="H41" s="236" t="s">
        <v>185</v>
      </c>
      <c r="I41" s="237" t="s">
        <v>201</v>
      </c>
      <c r="J41" s="233"/>
      <c r="K41" s="233"/>
      <c r="L41" s="233"/>
      <c r="M41" s="248" t="s">
        <v>625</v>
      </c>
      <c r="N41" s="249"/>
      <c r="Q41" s="237" t="s">
        <v>455</v>
      </c>
      <c r="R41" s="287">
        <v>51</v>
      </c>
      <c r="S41" s="287">
        <v>51</v>
      </c>
      <c r="T41" s="233"/>
      <c r="U41" s="237"/>
      <c r="V41" s="287"/>
      <c r="W41" s="287"/>
    </row>
    <row r="42" spans="1:23">
      <c r="A42" s="239">
        <v>78</v>
      </c>
      <c r="B42" s="240">
        <f t="shared" si="0"/>
        <v>15.600000000000001</v>
      </c>
      <c r="C42" s="240">
        <f t="shared" si="1"/>
        <v>23.4</v>
      </c>
      <c r="D42" s="241">
        <f t="shared" si="2"/>
        <v>39</v>
      </c>
      <c r="E42" s="241"/>
      <c r="F42" s="228" t="s">
        <v>152</v>
      </c>
      <c r="G42" s="228"/>
      <c r="H42" s="236" t="s">
        <v>185</v>
      </c>
      <c r="I42" s="237" t="s">
        <v>202</v>
      </c>
      <c r="J42" s="233"/>
      <c r="K42" s="233"/>
      <c r="L42" s="233"/>
      <c r="M42" s="248" t="s">
        <v>626</v>
      </c>
      <c r="N42" s="249"/>
      <c r="Q42" s="237" t="s">
        <v>398</v>
      </c>
      <c r="R42" s="287">
        <v>56</v>
      </c>
      <c r="S42" s="287">
        <v>56</v>
      </c>
      <c r="T42" s="233"/>
      <c r="U42" s="237"/>
      <c r="V42" s="287"/>
      <c r="W42" s="287"/>
    </row>
    <row r="43" spans="1:23">
      <c r="A43" s="244">
        <v>79</v>
      </c>
      <c r="B43" s="240">
        <f t="shared" si="0"/>
        <v>15.8</v>
      </c>
      <c r="C43" s="240">
        <f t="shared" si="1"/>
        <v>23.7</v>
      </c>
      <c r="D43" s="241">
        <f t="shared" si="2"/>
        <v>39.5</v>
      </c>
      <c r="E43" s="241"/>
      <c r="F43" s="228" t="s">
        <v>153</v>
      </c>
      <c r="G43" s="228"/>
      <c r="H43" s="236" t="s">
        <v>185</v>
      </c>
      <c r="I43" s="237" t="s">
        <v>203</v>
      </c>
      <c r="J43" s="233"/>
      <c r="K43" s="233"/>
      <c r="L43" s="233"/>
      <c r="M43" s="248" t="s">
        <v>627</v>
      </c>
      <c r="N43" s="249"/>
      <c r="O43" s="249"/>
      <c r="P43" s="249"/>
      <c r="Q43" s="237" t="s">
        <v>456</v>
      </c>
      <c r="R43" s="287">
        <v>61</v>
      </c>
      <c r="S43" s="287">
        <v>61</v>
      </c>
      <c r="T43" s="233"/>
      <c r="U43" s="237"/>
      <c r="V43" s="287"/>
      <c r="W43" s="287"/>
    </row>
    <row r="44" spans="1:23" ht="25.5">
      <c r="A44" s="244">
        <v>80</v>
      </c>
      <c r="B44" s="240">
        <f t="shared" si="0"/>
        <v>16</v>
      </c>
      <c r="C44" s="240">
        <f t="shared" si="1"/>
        <v>24</v>
      </c>
      <c r="D44" s="241">
        <f t="shared" si="2"/>
        <v>40</v>
      </c>
      <c r="E44" s="241"/>
      <c r="F44" s="228" t="s">
        <v>154</v>
      </c>
      <c r="G44" s="228"/>
      <c r="H44" s="236" t="s">
        <v>185</v>
      </c>
      <c r="I44" s="237" t="s">
        <v>204</v>
      </c>
      <c r="J44" s="233"/>
      <c r="K44" s="233"/>
      <c r="L44" s="233"/>
      <c r="M44" s="248" t="s">
        <v>628</v>
      </c>
      <c r="N44" s="249"/>
      <c r="Q44" s="232" t="s">
        <v>726</v>
      </c>
      <c r="R44" s="287">
        <v>56</v>
      </c>
      <c r="S44" s="287">
        <v>56</v>
      </c>
      <c r="T44" s="233"/>
      <c r="U44" s="232"/>
      <c r="V44" s="287"/>
      <c r="W44" s="287"/>
    </row>
    <row r="45" spans="1:23">
      <c r="A45" s="244">
        <v>81</v>
      </c>
      <c r="B45" s="240">
        <f t="shared" si="0"/>
        <v>16.2</v>
      </c>
      <c r="C45" s="240">
        <f t="shared" si="1"/>
        <v>24.3</v>
      </c>
      <c r="D45" s="241">
        <f t="shared" si="2"/>
        <v>40.5</v>
      </c>
      <c r="E45" s="241"/>
      <c r="F45" s="228" t="s">
        <v>155</v>
      </c>
      <c r="G45" s="228"/>
      <c r="H45" s="236" t="s">
        <v>185</v>
      </c>
      <c r="I45" s="237" t="s">
        <v>205</v>
      </c>
      <c r="J45" s="233"/>
      <c r="K45" s="233"/>
      <c r="L45" s="233"/>
      <c r="M45" s="248" t="s">
        <v>629</v>
      </c>
      <c r="N45" s="249"/>
      <c r="O45" s="249"/>
      <c r="P45" s="249"/>
      <c r="Q45" s="216" t="s">
        <v>661</v>
      </c>
      <c r="R45" s="287">
        <v>70</v>
      </c>
      <c r="S45" s="287">
        <v>70</v>
      </c>
      <c r="T45" s="233"/>
      <c r="U45" s="237"/>
      <c r="V45" s="287"/>
      <c r="W45" s="287"/>
    </row>
    <row r="46" spans="1:23">
      <c r="A46" s="244">
        <v>82</v>
      </c>
      <c r="B46" s="240">
        <f t="shared" si="0"/>
        <v>16.400000000000002</v>
      </c>
      <c r="C46" s="240">
        <f t="shared" si="1"/>
        <v>24.599999999999998</v>
      </c>
      <c r="D46" s="241">
        <f t="shared" si="2"/>
        <v>41</v>
      </c>
      <c r="E46" s="241"/>
      <c r="F46" s="228" t="s">
        <v>156</v>
      </c>
      <c r="G46" s="228"/>
      <c r="H46" s="236" t="s">
        <v>185</v>
      </c>
      <c r="I46" s="237" t="s">
        <v>206</v>
      </c>
      <c r="J46" s="233"/>
      <c r="K46" s="233"/>
      <c r="L46" s="233"/>
      <c r="M46" s="248" t="s">
        <v>630</v>
      </c>
      <c r="N46" s="249"/>
      <c r="Q46" s="216" t="s">
        <v>662</v>
      </c>
      <c r="R46" s="287">
        <v>50</v>
      </c>
      <c r="S46" s="287">
        <v>50</v>
      </c>
      <c r="T46" s="233"/>
      <c r="U46" s="216"/>
      <c r="V46" s="287"/>
      <c r="W46" s="287"/>
    </row>
    <row r="47" spans="1:23">
      <c r="A47" s="239">
        <v>83</v>
      </c>
      <c r="B47" s="240">
        <f t="shared" si="0"/>
        <v>16.600000000000001</v>
      </c>
      <c r="C47" s="240">
        <f t="shared" si="1"/>
        <v>24.9</v>
      </c>
      <c r="D47" s="241">
        <f t="shared" si="2"/>
        <v>41.5</v>
      </c>
      <c r="E47" s="241"/>
      <c r="F47" s="228" t="s">
        <v>157</v>
      </c>
      <c r="G47" s="228"/>
      <c r="H47" s="236" t="s">
        <v>185</v>
      </c>
      <c r="I47" s="237" t="s">
        <v>207</v>
      </c>
      <c r="J47" s="233"/>
      <c r="K47" s="233"/>
      <c r="L47" s="233"/>
      <c r="M47" s="248" t="s">
        <v>631</v>
      </c>
      <c r="N47" s="249"/>
      <c r="O47" s="249"/>
      <c r="P47" s="249"/>
      <c r="Q47" s="237" t="s">
        <v>381</v>
      </c>
      <c r="R47" s="287">
        <v>61</v>
      </c>
      <c r="S47" s="287">
        <v>61</v>
      </c>
      <c r="T47" s="233"/>
      <c r="U47" s="216"/>
      <c r="V47" s="287"/>
      <c r="W47" s="287"/>
    </row>
    <row r="48" spans="1:23">
      <c r="A48" s="244">
        <v>84</v>
      </c>
      <c r="B48" s="240">
        <f t="shared" si="0"/>
        <v>16.8</v>
      </c>
      <c r="C48" s="240">
        <f t="shared" si="1"/>
        <v>25.2</v>
      </c>
      <c r="D48" s="241">
        <f t="shared" si="2"/>
        <v>42</v>
      </c>
      <c r="E48" s="241"/>
      <c r="F48" s="228" t="s">
        <v>158</v>
      </c>
      <c r="G48" s="228"/>
      <c r="H48" s="236" t="s">
        <v>185</v>
      </c>
      <c r="I48" s="237" t="s">
        <v>208</v>
      </c>
      <c r="J48" s="233"/>
      <c r="K48" s="233"/>
      <c r="L48" s="233"/>
      <c r="M48" s="248" t="s">
        <v>632</v>
      </c>
      <c r="N48" s="249"/>
      <c r="Q48" s="237" t="s">
        <v>414</v>
      </c>
      <c r="R48" s="287">
        <v>46</v>
      </c>
      <c r="S48" s="287">
        <v>46</v>
      </c>
      <c r="T48" s="233"/>
      <c r="U48" s="237"/>
      <c r="V48" s="287"/>
      <c r="W48" s="287"/>
    </row>
    <row r="49" spans="1:23">
      <c r="A49" s="239">
        <v>85</v>
      </c>
      <c r="B49" s="240">
        <f t="shared" si="0"/>
        <v>17</v>
      </c>
      <c r="C49" s="240">
        <f t="shared" si="1"/>
        <v>25.5</v>
      </c>
      <c r="D49" s="241">
        <f t="shared" si="2"/>
        <v>42.5</v>
      </c>
      <c r="E49" s="241"/>
      <c r="F49" s="228" t="s">
        <v>159</v>
      </c>
      <c r="G49" s="228"/>
      <c r="H49" s="236" t="s">
        <v>185</v>
      </c>
      <c r="I49" s="237" t="s">
        <v>209</v>
      </c>
      <c r="J49" s="233"/>
      <c r="K49" s="233"/>
      <c r="L49" s="233"/>
      <c r="M49" s="248" t="s">
        <v>633</v>
      </c>
      <c r="N49" s="249"/>
      <c r="Q49" s="237" t="s">
        <v>169</v>
      </c>
      <c r="R49" s="287">
        <v>56</v>
      </c>
      <c r="S49" s="287">
        <v>56</v>
      </c>
      <c r="T49" s="233"/>
      <c r="U49" s="237"/>
      <c r="V49" s="287"/>
      <c r="W49" s="287"/>
    </row>
    <row r="50" spans="1:23">
      <c r="A50" s="244">
        <v>86</v>
      </c>
      <c r="B50" s="240">
        <f t="shared" si="0"/>
        <v>17.2</v>
      </c>
      <c r="C50" s="240">
        <f t="shared" si="1"/>
        <v>25.8</v>
      </c>
      <c r="D50" s="241">
        <f t="shared" si="2"/>
        <v>43</v>
      </c>
      <c r="E50" s="241"/>
      <c r="F50" s="228" t="s">
        <v>160</v>
      </c>
      <c r="G50" s="228"/>
      <c r="H50" s="236" t="s">
        <v>185</v>
      </c>
      <c r="I50" s="237" t="s">
        <v>210</v>
      </c>
      <c r="J50" s="233"/>
      <c r="K50" s="233"/>
      <c r="L50" s="233"/>
      <c r="M50" s="248" t="s">
        <v>634</v>
      </c>
      <c r="N50" s="249"/>
      <c r="O50" s="249"/>
      <c r="P50" s="249"/>
      <c r="Q50" s="237" t="s">
        <v>523</v>
      </c>
      <c r="R50" s="287">
        <v>46</v>
      </c>
      <c r="S50" s="287">
        <v>46</v>
      </c>
      <c r="T50" s="233"/>
      <c r="U50" s="237"/>
      <c r="V50" s="287"/>
      <c r="W50" s="287"/>
    </row>
    <row r="51" spans="1:23" ht="25.5">
      <c r="A51" s="245">
        <v>87</v>
      </c>
      <c r="B51" s="240">
        <f t="shared" si="0"/>
        <v>17.400000000000002</v>
      </c>
      <c r="C51" s="240">
        <f t="shared" si="1"/>
        <v>26.099999999999998</v>
      </c>
      <c r="D51" s="241">
        <f t="shared" si="2"/>
        <v>43.5</v>
      </c>
      <c r="E51" s="241"/>
      <c r="F51" s="228" t="s">
        <v>161</v>
      </c>
      <c r="G51" s="228"/>
      <c r="H51" s="236" t="s">
        <v>185</v>
      </c>
      <c r="I51" s="237" t="s">
        <v>211</v>
      </c>
      <c r="J51" s="233"/>
      <c r="K51" s="233"/>
      <c r="L51" s="233"/>
      <c r="M51" s="248" t="s">
        <v>635</v>
      </c>
      <c r="N51" s="249"/>
      <c r="O51" s="249"/>
      <c r="P51" s="249"/>
      <c r="Q51" s="237" t="s">
        <v>294</v>
      </c>
      <c r="R51" s="287">
        <v>56</v>
      </c>
      <c r="S51" s="287">
        <v>56</v>
      </c>
      <c r="T51" s="233"/>
      <c r="U51" s="237"/>
      <c r="V51" s="287"/>
      <c r="W51" s="287"/>
    </row>
    <row r="52" spans="1:23">
      <c r="A52" s="244">
        <v>89</v>
      </c>
      <c r="B52" s="240">
        <f t="shared" si="0"/>
        <v>17.8</v>
      </c>
      <c r="C52" s="240">
        <f t="shared" si="1"/>
        <v>26.7</v>
      </c>
      <c r="D52" s="241">
        <f t="shared" si="2"/>
        <v>44.5</v>
      </c>
      <c r="E52" s="241"/>
      <c r="F52" s="228" t="s">
        <v>162</v>
      </c>
      <c r="G52" s="228"/>
      <c r="H52" s="236" t="s">
        <v>185</v>
      </c>
      <c r="I52" s="237" t="s">
        <v>212</v>
      </c>
      <c r="J52" s="233"/>
      <c r="K52" s="233"/>
      <c r="L52" s="233"/>
      <c r="M52" s="248" t="s">
        <v>636</v>
      </c>
      <c r="N52" s="249"/>
      <c r="Q52" s="232" t="s">
        <v>730</v>
      </c>
      <c r="R52" s="287">
        <v>71</v>
      </c>
      <c r="S52" s="287">
        <v>71</v>
      </c>
      <c r="T52" s="233"/>
      <c r="U52" s="237"/>
      <c r="V52" s="287"/>
      <c r="W52" s="287"/>
    </row>
    <row r="53" spans="1:23">
      <c r="A53" s="244">
        <v>90</v>
      </c>
      <c r="B53" s="240">
        <f t="shared" si="0"/>
        <v>18</v>
      </c>
      <c r="C53" s="240">
        <f t="shared" si="1"/>
        <v>27</v>
      </c>
      <c r="D53" s="241">
        <f t="shared" si="2"/>
        <v>45</v>
      </c>
      <c r="E53" s="241"/>
      <c r="F53" s="228" t="s">
        <v>163</v>
      </c>
      <c r="G53" s="228"/>
      <c r="H53" s="236" t="s">
        <v>185</v>
      </c>
      <c r="I53" s="237" t="s">
        <v>213</v>
      </c>
      <c r="J53" s="233"/>
      <c r="K53" s="233"/>
      <c r="L53" s="233"/>
      <c r="M53" s="248" t="s">
        <v>637</v>
      </c>
      <c r="N53" s="249"/>
      <c r="Q53" s="237" t="s">
        <v>283</v>
      </c>
      <c r="R53" s="287">
        <v>46</v>
      </c>
      <c r="S53" s="287">
        <v>46</v>
      </c>
      <c r="T53" s="233"/>
      <c r="U53" s="232"/>
      <c r="V53" s="287"/>
      <c r="W53" s="287"/>
    </row>
    <row r="54" spans="1:23">
      <c r="A54" s="239">
        <v>92</v>
      </c>
      <c r="B54" s="240">
        <f t="shared" si="0"/>
        <v>18.400000000000002</v>
      </c>
      <c r="C54" s="240">
        <f t="shared" si="1"/>
        <v>27.599999999999998</v>
      </c>
      <c r="D54" s="241">
        <f t="shared" si="2"/>
        <v>46</v>
      </c>
      <c r="E54" s="241"/>
      <c r="H54" s="236" t="s">
        <v>185</v>
      </c>
      <c r="I54" s="237" t="s">
        <v>214</v>
      </c>
      <c r="J54" s="233"/>
      <c r="K54" s="233"/>
      <c r="L54" s="233"/>
      <c r="M54" s="248" t="s">
        <v>638</v>
      </c>
      <c r="N54" s="249"/>
      <c r="Q54" s="232" t="s">
        <v>733</v>
      </c>
      <c r="R54" s="287">
        <v>51</v>
      </c>
      <c r="S54" s="287">
        <v>51</v>
      </c>
      <c r="T54" s="233"/>
      <c r="U54" s="237"/>
      <c r="V54" s="287"/>
      <c r="W54" s="287"/>
    </row>
    <row r="55" spans="1:23">
      <c r="A55" s="239">
        <v>99</v>
      </c>
      <c r="B55" s="240">
        <f t="shared" si="0"/>
        <v>19.8</v>
      </c>
      <c r="C55" s="240">
        <f t="shared" si="1"/>
        <v>29.7</v>
      </c>
      <c r="D55" s="241">
        <f t="shared" si="2"/>
        <v>49.5</v>
      </c>
      <c r="E55" s="241"/>
      <c r="H55" s="236" t="s">
        <v>185</v>
      </c>
      <c r="I55" s="237" t="s">
        <v>215</v>
      </c>
      <c r="J55" s="233"/>
      <c r="K55" s="233"/>
      <c r="L55" s="233"/>
      <c r="M55" s="248"/>
      <c r="N55" s="249"/>
      <c r="Q55" s="237" t="s">
        <v>282</v>
      </c>
      <c r="R55" s="287">
        <v>61</v>
      </c>
      <c r="S55" s="287">
        <v>61</v>
      </c>
      <c r="T55" s="233"/>
      <c r="U55" s="232"/>
      <c r="V55" s="287"/>
      <c r="W55" s="287"/>
    </row>
    <row r="56" spans="1:23">
      <c r="A56" s="244">
        <v>100</v>
      </c>
      <c r="B56" s="240">
        <f t="shared" si="0"/>
        <v>20</v>
      </c>
      <c r="C56" s="240">
        <f t="shared" si="1"/>
        <v>30</v>
      </c>
      <c r="D56" s="241">
        <f t="shared" si="2"/>
        <v>50</v>
      </c>
      <c r="E56" s="241"/>
      <c r="H56" s="236" t="s">
        <v>185</v>
      </c>
      <c r="I56" s="237" t="s">
        <v>216</v>
      </c>
      <c r="J56" s="233"/>
      <c r="K56" s="233"/>
      <c r="L56" s="233"/>
      <c r="M56" s="253" t="s">
        <v>640</v>
      </c>
      <c r="N56" s="254"/>
      <c r="Q56" s="237" t="s">
        <v>309</v>
      </c>
      <c r="R56" s="287">
        <v>51</v>
      </c>
      <c r="S56" s="287">
        <v>51</v>
      </c>
      <c r="T56" s="233"/>
      <c r="U56" s="237"/>
      <c r="V56" s="287"/>
      <c r="W56" s="287"/>
    </row>
    <row r="57" spans="1:23">
      <c r="A57" s="244">
        <v>106</v>
      </c>
      <c r="B57" s="240">
        <f t="shared" si="0"/>
        <v>21.200000000000003</v>
      </c>
      <c r="C57" s="240">
        <f t="shared" si="1"/>
        <v>31.799999999999997</v>
      </c>
      <c r="D57" s="241">
        <f t="shared" si="2"/>
        <v>53</v>
      </c>
      <c r="H57" s="236"/>
      <c r="I57" s="237" t="s">
        <v>569</v>
      </c>
      <c r="J57" s="233"/>
      <c r="K57" s="233"/>
      <c r="L57" s="233"/>
      <c r="M57" s="243" t="s">
        <v>641</v>
      </c>
      <c r="N57" s="283"/>
      <c r="Q57" s="237" t="s">
        <v>335</v>
      </c>
      <c r="R57" s="287">
        <v>71</v>
      </c>
      <c r="S57" s="287">
        <v>71</v>
      </c>
      <c r="T57" s="233"/>
      <c r="U57" s="237"/>
      <c r="V57" s="287"/>
      <c r="W57" s="287"/>
    </row>
    <row r="58" spans="1:23">
      <c r="H58" s="236" t="s">
        <v>217</v>
      </c>
      <c r="I58" s="237" t="s">
        <v>218</v>
      </c>
      <c r="J58" s="233"/>
      <c r="K58" s="233"/>
      <c r="L58" s="233"/>
      <c r="M58" s="243" t="s">
        <v>642</v>
      </c>
      <c r="N58" s="283"/>
      <c r="Q58" s="237" t="s">
        <v>219</v>
      </c>
      <c r="R58" s="287">
        <v>61</v>
      </c>
      <c r="S58" s="287">
        <v>61</v>
      </c>
      <c r="T58" s="233"/>
      <c r="U58" s="237"/>
      <c r="V58" s="287"/>
      <c r="W58" s="287"/>
    </row>
    <row r="59" spans="1:23">
      <c r="H59" s="236" t="s">
        <v>217</v>
      </c>
      <c r="I59" s="237" t="s">
        <v>219</v>
      </c>
      <c r="J59" s="233"/>
      <c r="K59" s="233"/>
      <c r="L59" s="233"/>
      <c r="M59" s="243" t="s">
        <v>643</v>
      </c>
      <c r="N59" s="283"/>
      <c r="Q59" s="237" t="s">
        <v>246</v>
      </c>
      <c r="R59" s="287">
        <v>56</v>
      </c>
      <c r="S59" s="287">
        <v>56</v>
      </c>
      <c r="T59" s="233"/>
      <c r="U59" s="237"/>
      <c r="V59" s="287"/>
      <c r="W59" s="287"/>
    </row>
    <row r="60" spans="1:23">
      <c r="H60" s="236" t="s">
        <v>217</v>
      </c>
      <c r="I60" s="237" t="s">
        <v>220</v>
      </c>
      <c r="J60" s="233"/>
      <c r="K60" s="233"/>
      <c r="L60" s="233"/>
      <c r="M60" s="243" t="s">
        <v>644</v>
      </c>
      <c r="N60" s="283"/>
      <c r="Q60" s="232" t="s">
        <v>727</v>
      </c>
      <c r="R60" s="287">
        <v>51</v>
      </c>
      <c r="S60" s="287">
        <v>51</v>
      </c>
      <c r="T60" s="233"/>
      <c r="U60" s="237"/>
      <c r="V60" s="287"/>
      <c r="W60" s="287"/>
    </row>
    <row r="61" spans="1:23">
      <c r="H61" s="236" t="s">
        <v>217</v>
      </c>
      <c r="I61" s="237" t="s">
        <v>221</v>
      </c>
      <c r="J61" s="233"/>
      <c r="K61" s="233"/>
      <c r="L61" s="233"/>
      <c r="M61" s="255" t="s">
        <v>645</v>
      </c>
      <c r="N61" s="283"/>
      <c r="Q61" s="237" t="s">
        <v>540</v>
      </c>
      <c r="R61" s="287">
        <v>66</v>
      </c>
      <c r="S61" s="287">
        <v>66</v>
      </c>
      <c r="T61" s="233"/>
      <c r="U61" s="232"/>
      <c r="V61" s="287"/>
      <c r="W61" s="287"/>
    </row>
    <row r="62" spans="1:23">
      <c r="H62" s="236" t="s">
        <v>217</v>
      </c>
      <c r="I62" s="237" t="s">
        <v>222</v>
      </c>
      <c r="J62" s="233"/>
      <c r="K62" s="233"/>
      <c r="L62" s="233"/>
      <c r="M62" s="281" t="s">
        <v>745</v>
      </c>
      <c r="N62" s="283"/>
      <c r="Q62" s="237" t="s">
        <v>488</v>
      </c>
      <c r="R62" s="287">
        <v>56</v>
      </c>
      <c r="S62" s="287">
        <v>56</v>
      </c>
      <c r="T62" s="233"/>
      <c r="U62" s="237"/>
      <c r="V62" s="287"/>
      <c r="W62" s="287"/>
    </row>
    <row r="63" spans="1:23">
      <c r="H63" s="236" t="s">
        <v>217</v>
      </c>
      <c r="I63" s="237" t="s">
        <v>223</v>
      </c>
      <c r="J63" s="233"/>
      <c r="K63" s="233"/>
      <c r="L63" s="233"/>
      <c r="M63" s="243" t="s">
        <v>646</v>
      </c>
      <c r="N63" s="283"/>
      <c r="Q63" s="237" t="s">
        <v>234</v>
      </c>
      <c r="R63" s="287">
        <v>71</v>
      </c>
      <c r="S63" s="287">
        <v>71</v>
      </c>
      <c r="T63" s="233"/>
      <c r="U63" s="237"/>
      <c r="V63" s="287"/>
      <c r="W63" s="287"/>
    </row>
    <row r="64" spans="1:23">
      <c r="H64" s="236" t="s">
        <v>217</v>
      </c>
      <c r="I64" s="237" t="s">
        <v>224</v>
      </c>
      <c r="J64" s="233"/>
      <c r="K64" s="233"/>
      <c r="L64" s="233"/>
      <c r="M64" s="281" t="s">
        <v>746</v>
      </c>
      <c r="N64" s="283"/>
      <c r="Q64" s="237" t="s">
        <v>555</v>
      </c>
      <c r="R64" s="287">
        <v>56</v>
      </c>
      <c r="S64" s="287">
        <v>56</v>
      </c>
      <c r="T64" s="233"/>
      <c r="U64" s="237"/>
      <c r="V64" s="287"/>
      <c r="W64" s="287"/>
    </row>
    <row r="65" spans="8:28">
      <c r="H65" s="236" t="s">
        <v>217</v>
      </c>
      <c r="I65" s="237" t="s">
        <v>225</v>
      </c>
      <c r="J65" s="233"/>
      <c r="K65" s="233"/>
      <c r="L65" s="233"/>
      <c r="M65" s="243" t="s">
        <v>647</v>
      </c>
      <c r="N65" s="283"/>
      <c r="Q65" s="237" t="s">
        <v>463</v>
      </c>
      <c r="R65" s="287">
        <v>71</v>
      </c>
      <c r="S65" s="287">
        <v>71</v>
      </c>
      <c r="T65" s="233"/>
      <c r="U65" s="237"/>
      <c r="V65" s="287"/>
      <c r="W65" s="287"/>
    </row>
    <row r="66" spans="8:28">
      <c r="H66" s="236" t="s">
        <v>217</v>
      </c>
      <c r="I66" s="237" t="s">
        <v>226</v>
      </c>
      <c r="J66" s="233"/>
      <c r="K66" s="233"/>
      <c r="L66" s="233"/>
      <c r="M66" s="243" t="s">
        <v>648</v>
      </c>
      <c r="N66" s="283"/>
      <c r="Q66" s="237" t="s">
        <v>415</v>
      </c>
      <c r="R66" s="287">
        <v>56</v>
      </c>
      <c r="S66" s="287">
        <v>56</v>
      </c>
      <c r="T66" s="233"/>
      <c r="U66" s="237"/>
      <c r="V66" s="287"/>
      <c r="W66" s="287"/>
    </row>
    <row r="67" spans="8:28" ht="25.5">
      <c r="H67" s="236" t="s">
        <v>217</v>
      </c>
      <c r="I67" s="237" t="s">
        <v>227</v>
      </c>
      <c r="J67" s="233"/>
      <c r="K67" s="233"/>
      <c r="L67" s="233"/>
      <c r="M67" s="243" t="s">
        <v>649</v>
      </c>
      <c r="N67" s="283"/>
      <c r="Q67" s="237" t="s">
        <v>517</v>
      </c>
      <c r="R67" s="287">
        <v>66</v>
      </c>
      <c r="S67" s="287">
        <v>66</v>
      </c>
      <c r="T67" s="233"/>
      <c r="U67" s="237"/>
      <c r="V67" s="287"/>
      <c r="W67" s="287"/>
    </row>
    <row r="68" spans="8:28" ht="25.5">
      <c r="H68" s="236" t="s">
        <v>217</v>
      </c>
      <c r="I68" s="237" t="s">
        <v>228</v>
      </c>
      <c r="J68" s="233"/>
      <c r="K68" s="233"/>
      <c r="L68" s="233"/>
      <c r="M68" s="243" t="s">
        <v>650</v>
      </c>
      <c r="N68" s="283"/>
      <c r="Q68" s="237" t="s">
        <v>336</v>
      </c>
      <c r="R68" s="287">
        <v>71</v>
      </c>
      <c r="S68" s="287">
        <v>71</v>
      </c>
      <c r="T68" s="233"/>
      <c r="U68" s="237"/>
      <c r="V68" s="287"/>
      <c r="W68" s="287"/>
    </row>
    <row r="69" spans="8:28">
      <c r="H69" s="236" t="s">
        <v>217</v>
      </c>
      <c r="I69" s="237" t="s">
        <v>229</v>
      </c>
      <c r="J69" s="233"/>
      <c r="K69" s="233"/>
      <c r="L69" s="233"/>
      <c r="M69" s="243" t="s">
        <v>651</v>
      </c>
      <c r="N69" s="283"/>
      <c r="Q69" s="237" t="s">
        <v>382</v>
      </c>
      <c r="R69" s="287">
        <v>51</v>
      </c>
      <c r="S69" s="287">
        <v>51</v>
      </c>
      <c r="T69" s="233"/>
      <c r="U69" s="237"/>
      <c r="V69" s="287"/>
      <c r="W69" s="287"/>
    </row>
    <row r="70" spans="8:28" ht="15">
      <c r="H70" s="236" t="s">
        <v>217</v>
      </c>
      <c r="I70" s="237" t="s">
        <v>230</v>
      </c>
      <c r="J70" s="233"/>
      <c r="K70" s="233"/>
      <c r="L70" s="233"/>
      <c r="O70" s="215"/>
      <c r="P70" s="215"/>
      <c r="Q70" s="248" t="s">
        <v>612</v>
      </c>
      <c r="R70" s="287">
        <v>90</v>
      </c>
      <c r="S70" s="287">
        <v>90</v>
      </c>
      <c r="T70" s="233"/>
      <c r="U70" s="237"/>
      <c r="V70" s="287"/>
      <c r="W70" s="287"/>
      <c r="X70" s="257"/>
      <c r="Y70" s="256"/>
      <c r="Z70" s="258"/>
      <c r="AA70" s="259"/>
      <c r="AB70" s="260"/>
    </row>
    <row r="71" spans="8:28" ht="15">
      <c r="H71" s="236" t="s">
        <v>217</v>
      </c>
      <c r="I71" s="237" t="s">
        <v>231</v>
      </c>
      <c r="J71" s="233"/>
      <c r="K71" s="233"/>
      <c r="L71" s="233"/>
      <c r="O71" s="257"/>
      <c r="P71" s="257"/>
      <c r="Q71" s="237" t="s">
        <v>326</v>
      </c>
      <c r="R71" s="287">
        <v>61</v>
      </c>
      <c r="S71" s="287">
        <v>61</v>
      </c>
      <c r="T71" s="233"/>
      <c r="U71" s="237"/>
      <c r="V71" s="287"/>
      <c r="W71" s="287"/>
      <c r="X71" s="257"/>
      <c r="Y71" s="256"/>
      <c r="Z71" s="258"/>
      <c r="AA71" s="259"/>
      <c r="AB71" s="260"/>
    </row>
    <row r="72" spans="8:28" ht="15">
      <c r="H72" s="236" t="s">
        <v>217</v>
      </c>
      <c r="I72" s="237" t="s">
        <v>232</v>
      </c>
      <c r="J72" s="233"/>
      <c r="K72" s="233"/>
      <c r="L72" s="233"/>
      <c r="M72" s="224" t="s">
        <v>718</v>
      </c>
      <c r="O72" s="215"/>
      <c r="P72" s="215"/>
      <c r="Q72" s="224" t="s">
        <v>758</v>
      </c>
      <c r="R72" s="287">
        <v>95</v>
      </c>
      <c r="S72" s="287">
        <v>95</v>
      </c>
      <c r="T72" s="233"/>
      <c r="U72" s="248"/>
      <c r="V72" s="287"/>
      <c r="W72" s="287"/>
      <c r="X72" s="257"/>
      <c r="Y72" s="256"/>
      <c r="Z72" s="258"/>
      <c r="AA72" s="259"/>
      <c r="AB72" s="260"/>
    </row>
    <row r="73" spans="8:28" ht="15">
      <c r="H73" s="236"/>
      <c r="I73" s="237" t="s">
        <v>569</v>
      </c>
      <c r="J73" s="233"/>
      <c r="K73" s="233"/>
      <c r="L73" s="233"/>
      <c r="M73" s="216" t="s">
        <v>658</v>
      </c>
      <c r="N73" s="257"/>
      <c r="O73" s="215"/>
      <c r="P73" s="215"/>
      <c r="Q73" s="237" t="s">
        <v>440</v>
      </c>
      <c r="R73" s="287">
        <v>51</v>
      </c>
      <c r="S73" s="287">
        <v>51</v>
      </c>
      <c r="T73" s="233"/>
      <c r="U73" s="237"/>
      <c r="V73" s="287"/>
      <c r="W73" s="287"/>
      <c r="X73" s="257"/>
      <c r="Y73" s="256"/>
      <c r="Z73" s="258"/>
      <c r="AA73" s="259"/>
      <c r="AB73" s="260"/>
    </row>
    <row r="74" spans="8:28" ht="15">
      <c r="H74" s="236" t="s">
        <v>233</v>
      </c>
      <c r="I74" s="237" t="s">
        <v>234</v>
      </c>
      <c r="J74" s="233"/>
      <c r="K74" s="233"/>
      <c r="L74" s="233"/>
      <c r="M74" s="216" t="s">
        <v>659</v>
      </c>
      <c r="N74" s="257"/>
      <c r="O74" s="215"/>
      <c r="P74" s="215"/>
      <c r="Q74" s="243" t="s">
        <v>643</v>
      </c>
      <c r="R74" s="287">
        <v>102</v>
      </c>
      <c r="S74" s="287">
        <v>102</v>
      </c>
      <c r="T74" s="233"/>
      <c r="U74" s="224"/>
      <c r="V74" s="287"/>
      <c r="W74" s="287"/>
      <c r="X74" s="257"/>
      <c r="Y74" s="256"/>
      <c r="Z74" s="258"/>
      <c r="AA74" s="259"/>
      <c r="AB74" s="260"/>
    </row>
    <row r="75" spans="8:28" ht="15">
      <c r="H75" s="236" t="s">
        <v>233</v>
      </c>
      <c r="I75" s="237" t="s">
        <v>235</v>
      </c>
      <c r="J75" s="233"/>
      <c r="K75" s="233"/>
      <c r="L75" s="233"/>
      <c r="M75" s="216" t="s">
        <v>660</v>
      </c>
      <c r="N75" s="257"/>
      <c r="O75" s="215"/>
      <c r="P75" s="215"/>
      <c r="Q75" s="243" t="s">
        <v>766</v>
      </c>
      <c r="R75" s="287">
        <v>51</v>
      </c>
      <c r="S75" s="287">
        <v>51</v>
      </c>
      <c r="T75" s="233"/>
      <c r="U75" s="237"/>
      <c r="V75" s="287"/>
      <c r="W75" s="287"/>
      <c r="X75" s="257"/>
      <c r="Y75" s="256"/>
      <c r="Z75" s="258"/>
      <c r="AA75" s="259"/>
      <c r="AB75" s="260"/>
    </row>
    <row r="76" spans="8:28" ht="15">
      <c r="H76" s="236" t="s">
        <v>233</v>
      </c>
      <c r="I76" s="237" t="s">
        <v>236</v>
      </c>
      <c r="J76" s="233"/>
      <c r="K76" s="233"/>
      <c r="L76" s="233"/>
      <c r="M76" s="216" t="s">
        <v>661</v>
      </c>
      <c r="N76" s="257"/>
      <c r="O76" s="257"/>
      <c r="P76" s="257"/>
      <c r="Q76" s="237" t="s">
        <v>303</v>
      </c>
      <c r="R76" s="287">
        <v>51</v>
      </c>
      <c r="S76" s="287">
        <v>51</v>
      </c>
      <c r="T76" s="233"/>
      <c r="U76" s="243"/>
      <c r="V76" s="287"/>
      <c r="W76" s="287"/>
      <c r="X76" s="257"/>
      <c r="Y76" s="256"/>
      <c r="Z76" s="258"/>
      <c r="AA76" s="259"/>
      <c r="AB76" s="260"/>
    </row>
    <row r="77" spans="8:28" ht="15">
      <c r="H77" s="236" t="s">
        <v>233</v>
      </c>
      <c r="I77" s="237" t="s">
        <v>237</v>
      </c>
      <c r="J77" s="233"/>
      <c r="K77" s="233"/>
      <c r="L77" s="233"/>
      <c r="M77" s="216" t="s">
        <v>662</v>
      </c>
      <c r="N77" s="257"/>
      <c r="O77" s="257"/>
      <c r="P77" s="257"/>
      <c r="Q77" s="243" t="s">
        <v>644</v>
      </c>
      <c r="R77" s="287">
        <v>46</v>
      </c>
      <c r="S77" s="287">
        <v>46</v>
      </c>
      <c r="T77" s="233"/>
      <c r="U77" s="237"/>
      <c r="V77" s="287"/>
      <c r="W77" s="287"/>
      <c r="X77" s="257"/>
      <c r="Y77" s="256"/>
      <c r="Z77" s="258"/>
      <c r="AA77" s="259"/>
      <c r="AB77" s="260"/>
    </row>
    <row r="78" spans="8:28" ht="15">
      <c r="H78" s="236" t="s">
        <v>233</v>
      </c>
      <c r="I78" s="237" t="s">
        <v>238</v>
      </c>
      <c r="J78" s="233"/>
      <c r="K78" s="233"/>
      <c r="L78" s="233"/>
      <c r="M78" s="216" t="s">
        <v>663</v>
      </c>
      <c r="N78" s="257"/>
      <c r="O78" s="257"/>
      <c r="P78" s="257"/>
      <c r="Q78" s="284" t="s">
        <v>747</v>
      </c>
      <c r="R78" s="287">
        <v>51</v>
      </c>
      <c r="S78" s="287">
        <v>51</v>
      </c>
      <c r="T78" s="233"/>
      <c r="U78" s="243"/>
      <c r="V78" s="287"/>
      <c r="W78" s="287"/>
      <c r="X78" s="257"/>
      <c r="Y78" s="256"/>
      <c r="Z78" s="258"/>
      <c r="AA78" s="259"/>
      <c r="AB78" s="260"/>
    </row>
    <row r="79" spans="8:28" ht="15">
      <c r="H79" s="236" t="s">
        <v>233</v>
      </c>
      <c r="I79" s="237" t="s">
        <v>239</v>
      </c>
      <c r="J79" s="233"/>
      <c r="K79" s="233"/>
      <c r="L79" s="233"/>
      <c r="M79" s="216" t="s">
        <v>664</v>
      </c>
      <c r="N79" s="257"/>
      <c r="O79" s="215"/>
      <c r="P79" s="215"/>
      <c r="Q79" s="237" t="s">
        <v>430</v>
      </c>
      <c r="R79" s="287">
        <v>56</v>
      </c>
      <c r="S79" s="287">
        <v>56</v>
      </c>
      <c r="T79" s="233"/>
      <c r="U79" s="284"/>
      <c r="V79" s="287"/>
      <c r="W79" s="287"/>
      <c r="X79" s="257"/>
      <c r="Y79" s="256"/>
      <c r="Z79" s="258"/>
      <c r="AA79" s="259"/>
      <c r="AB79" s="260"/>
    </row>
    <row r="80" spans="8:28" ht="15">
      <c r="H80" s="236" t="s">
        <v>233</v>
      </c>
      <c r="I80" s="232" t="s">
        <v>729</v>
      </c>
      <c r="J80" s="233"/>
      <c r="K80" s="233"/>
      <c r="L80" s="233"/>
      <c r="M80" s="216" t="s">
        <v>665</v>
      </c>
      <c r="N80" s="257"/>
      <c r="O80" s="257"/>
      <c r="P80" s="257"/>
      <c r="Q80" s="237" t="s">
        <v>590</v>
      </c>
      <c r="R80" s="287">
        <v>56</v>
      </c>
      <c r="S80" s="287">
        <v>56</v>
      </c>
      <c r="T80" s="233"/>
      <c r="U80" s="237"/>
      <c r="V80" s="287"/>
      <c r="W80" s="287"/>
      <c r="X80" s="257"/>
      <c r="Y80" s="256"/>
      <c r="Z80" s="258"/>
      <c r="AA80" s="259"/>
      <c r="AB80" s="260"/>
    </row>
    <row r="81" spans="6:28" ht="15">
      <c r="H81" s="236"/>
      <c r="I81" s="237" t="s">
        <v>569</v>
      </c>
      <c r="J81" s="233"/>
      <c r="K81" s="233"/>
      <c r="L81" s="233"/>
      <c r="M81" s="216" t="s">
        <v>666</v>
      </c>
      <c r="N81" s="257"/>
      <c r="O81" s="215"/>
      <c r="P81" s="215"/>
      <c r="Q81" s="237" t="s">
        <v>591</v>
      </c>
      <c r="R81" s="287">
        <v>51</v>
      </c>
      <c r="S81" s="287">
        <v>51</v>
      </c>
      <c r="T81" s="233"/>
      <c r="U81" s="237"/>
      <c r="V81" s="287"/>
      <c r="W81" s="287"/>
      <c r="X81" s="257"/>
      <c r="Y81" s="256"/>
      <c r="Z81" s="258"/>
      <c r="AA81" s="259"/>
      <c r="AB81" s="260"/>
    </row>
    <row r="82" spans="6:28" ht="15">
      <c r="H82" s="236" t="s">
        <v>240</v>
      </c>
      <c r="I82" s="237" t="s">
        <v>241</v>
      </c>
      <c r="J82" s="233"/>
      <c r="K82" s="233"/>
      <c r="L82" s="233"/>
      <c r="M82" s="216" t="s">
        <v>667</v>
      </c>
      <c r="N82" s="257"/>
      <c r="O82" s="215"/>
      <c r="P82" s="215"/>
      <c r="Q82" s="237" t="s">
        <v>431</v>
      </c>
      <c r="R82" s="287">
        <v>51</v>
      </c>
      <c r="S82" s="287">
        <v>51</v>
      </c>
      <c r="T82" s="233"/>
      <c r="U82" s="237"/>
      <c r="V82" s="287"/>
      <c r="W82" s="287"/>
      <c r="X82" s="257"/>
      <c r="Y82" s="256"/>
      <c r="Z82" s="258"/>
      <c r="AA82" s="259"/>
      <c r="AB82" s="260"/>
    </row>
    <row r="83" spans="6:28" ht="15">
      <c r="H83" s="236" t="s">
        <v>240</v>
      </c>
      <c r="I83" s="237" t="s">
        <v>242</v>
      </c>
      <c r="J83" s="233"/>
      <c r="K83" s="233"/>
      <c r="L83" s="233"/>
      <c r="M83" s="216" t="s">
        <v>668</v>
      </c>
      <c r="N83" s="257"/>
      <c r="O83" s="257"/>
      <c r="P83" s="257"/>
      <c r="Q83" s="237" t="s">
        <v>524</v>
      </c>
      <c r="R83" s="287">
        <v>56</v>
      </c>
      <c r="S83" s="287">
        <v>56</v>
      </c>
      <c r="T83" s="233"/>
      <c r="U83" s="237"/>
      <c r="V83" s="287"/>
      <c r="W83" s="287"/>
      <c r="X83" s="257"/>
      <c r="Y83" s="256"/>
      <c r="Z83" s="258"/>
      <c r="AA83" s="259"/>
      <c r="AB83" s="260"/>
    </row>
    <row r="84" spans="6:28" ht="15">
      <c r="F84" s="227"/>
      <c r="G84" s="227"/>
      <c r="H84" s="261" t="s">
        <v>240</v>
      </c>
      <c r="I84" s="237" t="s">
        <v>571</v>
      </c>
      <c r="J84" s="233"/>
      <c r="K84" s="233"/>
      <c r="L84" s="233"/>
      <c r="M84" s="216" t="s">
        <v>669</v>
      </c>
      <c r="N84" s="257"/>
      <c r="O84" s="215"/>
      <c r="P84" s="215"/>
      <c r="Q84" s="237" t="s">
        <v>489</v>
      </c>
      <c r="R84" s="287">
        <v>56</v>
      </c>
      <c r="S84" s="287">
        <v>56</v>
      </c>
      <c r="T84" s="233"/>
      <c r="U84" s="237"/>
      <c r="V84" s="287"/>
      <c r="W84" s="287"/>
      <c r="X84" s="257"/>
      <c r="Y84" s="256"/>
      <c r="Z84" s="258"/>
      <c r="AA84" s="259"/>
      <c r="AB84" s="260"/>
    </row>
    <row r="85" spans="6:28" ht="15">
      <c r="F85" s="227"/>
      <c r="G85" s="227"/>
      <c r="H85" s="262"/>
      <c r="I85" s="237" t="s">
        <v>569</v>
      </c>
      <c r="J85" s="233"/>
      <c r="K85" s="233"/>
      <c r="L85" s="233"/>
      <c r="M85" s="216" t="s">
        <v>670</v>
      </c>
      <c r="N85" s="257"/>
      <c r="O85" s="257"/>
      <c r="P85" s="257"/>
      <c r="Q85" s="237" t="s">
        <v>399</v>
      </c>
      <c r="R85" s="287">
        <v>61</v>
      </c>
      <c r="S85" s="287">
        <v>61</v>
      </c>
      <c r="T85" s="233"/>
      <c r="U85" s="237"/>
      <c r="V85" s="287"/>
      <c r="W85" s="287"/>
      <c r="X85" s="257"/>
      <c r="Y85" s="256"/>
      <c r="Z85" s="258"/>
      <c r="AA85" s="259"/>
      <c r="AB85" s="260"/>
    </row>
    <row r="86" spans="6:28" ht="15">
      <c r="F86" s="238"/>
      <c r="G86" s="238"/>
      <c r="H86" s="262"/>
      <c r="I86" s="237" t="s">
        <v>243</v>
      </c>
      <c r="J86" s="233"/>
      <c r="K86" s="233"/>
      <c r="L86" s="233"/>
      <c r="M86" s="216" t="s">
        <v>756</v>
      </c>
      <c r="N86" s="257"/>
      <c r="O86" s="215"/>
      <c r="P86" s="215"/>
      <c r="Q86" s="237" t="s">
        <v>525</v>
      </c>
      <c r="R86" s="287">
        <v>56</v>
      </c>
      <c r="S86" s="287">
        <v>56</v>
      </c>
      <c r="T86" s="233"/>
      <c r="U86" s="237"/>
      <c r="V86" s="287"/>
      <c r="W86" s="287"/>
      <c r="X86" s="257"/>
      <c r="Y86" s="256"/>
      <c r="Z86" s="258"/>
      <c r="AA86" s="259"/>
      <c r="AB86" s="260"/>
    </row>
    <row r="87" spans="6:28" ht="15">
      <c r="F87" s="241"/>
      <c r="G87" s="241"/>
      <c r="H87" s="263" t="s">
        <v>244</v>
      </c>
      <c r="I87" s="237" t="s">
        <v>245</v>
      </c>
      <c r="J87" s="233"/>
      <c r="K87" s="233"/>
      <c r="L87" s="233"/>
      <c r="M87" s="216" t="s">
        <v>671</v>
      </c>
      <c r="N87" s="257"/>
      <c r="O87" s="257"/>
      <c r="P87" s="257"/>
      <c r="Q87" s="237" t="s">
        <v>464</v>
      </c>
      <c r="R87" s="287">
        <v>51</v>
      </c>
      <c r="S87" s="287">
        <v>51</v>
      </c>
      <c r="T87" s="233"/>
      <c r="U87" s="237"/>
      <c r="V87" s="287"/>
      <c r="W87" s="287"/>
      <c r="X87" s="257"/>
      <c r="Y87" s="256"/>
      <c r="Z87" s="258"/>
      <c r="AA87" s="259"/>
      <c r="AB87" s="260"/>
    </row>
    <row r="88" spans="6:28" ht="25.5">
      <c r="F88" s="241"/>
      <c r="G88" s="241"/>
      <c r="H88" s="263" t="s">
        <v>244</v>
      </c>
      <c r="I88" s="232" t="s">
        <v>730</v>
      </c>
      <c r="J88" s="233"/>
      <c r="K88" s="233"/>
      <c r="L88" s="233"/>
      <c r="M88" s="216" t="s">
        <v>672</v>
      </c>
      <c r="N88" s="257"/>
      <c r="O88" s="257"/>
      <c r="P88" s="257"/>
      <c r="Q88" s="237" t="s">
        <v>526</v>
      </c>
      <c r="R88" s="287">
        <v>51</v>
      </c>
      <c r="S88" s="287">
        <v>51</v>
      </c>
      <c r="T88" s="233"/>
      <c r="U88" s="237"/>
      <c r="V88" s="287"/>
      <c r="W88" s="287"/>
      <c r="X88" s="257"/>
      <c r="Y88" s="256"/>
      <c r="Z88" s="258"/>
      <c r="AA88" s="259"/>
      <c r="AB88" s="260"/>
    </row>
    <row r="89" spans="6:28" ht="15">
      <c r="F89" s="241"/>
      <c r="G89" s="241"/>
      <c r="H89" s="263" t="s">
        <v>244</v>
      </c>
      <c r="I89" s="237" t="s">
        <v>246</v>
      </c>
      <c r="J89" s="233"/>
      <c r="K89" s="233"/>
      <c r="L89" s="233"/>
      <c r="M89" s="216" t="s">
        <v>673</v>
      </c>
      <c r="N89" s="257"/>
      <c r="O89" s="257"/>
      <c r="P89" s="257"/>
      <c r="Q89" s="237" t="s">
        <v>289</v>
      </c>
      <c r="R89" s="287">
        <v>71</v>
      </c>
      <c r="S89" s="287">
        <v>71</v>
      </c>
      <c r="T89" s="233"/>
      <c r="U89" s="237"/>
      <c r="V89" s="287"/>
      <c r="W89" s="287"/>
      <c r="X89" s="257"/>
      <c r="Y89" s="256"/>
      <c r="Z89" s="258"/>
      <c r="AA89" s="259"/>
      <c r="AB89" s="260"/>
    </row>
    <row r="90" spans="6:28" ht="15">
      <c r="F90" s="241"/>
      <c r="G90" s="241"/>
      <c r="H90" s="263" t="s">
        <v>244</v>
      </c>
      <c r="I90" s="237" t="s">
        <v>247</v>
      </c>
      <c r="J90" s="233"/>
      <c r="K90" s="233"/>
      <c r="L90" s="233"/>
      <c r="M90" s="216" t="s">
        <v>674</v>
      </c>
      <c r="N90" s="257"/>
      <c r="O90" s="215"/>
      <c r="P90" s="215"/>
      <c r="Q90" s="237" t="s">
        <v>441</v>
      </c>
      <c r="R90" s="287">
        <v>56</v>
      </c>
      <c r="S90" s="287">
        <v>56</v>
      </c>
      <c r="T90" s="233"/>
      <c r="U90" s="237"/>
      <c r="V90" s="287"/>
      <c r="W90" s="287"/>
      <c r="X90" s="257"/>
      <c r="Y90" s="256"/>
      <c r="Z90" s="258"/>
      <c r="AA90" s="259"/>
      <c r="AB90" s="260"/>
    </row>
    <row r="91" spans="6:28" ht="15">
      <c r="F91" s="241"/>
      <c r="G91" s="241"/>
      <c r="H91" s="263" t="s">
        <v>244</v>
      </c>
      <c r="I91" s="237" t="s">
        <v>248</v>
      </c>
      <c r="J91" s="233"/>
      <c r="K91" s="233"/>
      <c r="L91" s="233"/>
      <c r="M91" s="216" t="s">
        <v>675</v>
      </c>
      <c r="N91" s="257"/>
      <c r="O91" s="215"/>
      <c r="P91" s="215"/>
      <c r="Q91" s="237" t="s">
        <v>457</v>
      </c>
      <c r="R91" s="287">
        <v>61</v>
      </c>
      <c r="S91" s="287">
        <v>61</v>
      </c>
      <c r="T91" s="233"/>
      <c r="U91" s="237"/>
      <c r="V91" s="287"/>
      <c r="W91" s="287"/>
      <c r="X91" s="257"/>
      <c r="Y91" s="256"/>
      <c r="Z91" s="258"/>
      <c r="AA91" s="259"/>
      <c r="AB91" s="260"/>
    </row>
    <row r="92" spans="6:28" ht="15">
      <c r="F92" s="241"/>
      <c r="G92" s="241"/>
      <c r="H92" s="263" t="s">
        <v>244</v>
      </c>
      <c r="I92" s="237" t="s">
        <v>249</v>
      </c>
      <c r="J92" s="233"/>
      <c r="K92" s="233"/>
      <c r="L92" s="233"/>
      <c r="M92" s="216" t="s">
        <v>676</v>
      </c>
      <c r="N92" s="257"/>
      <c r="O92" s="257"/>
      <c r="P92" s="257"/>
      <c r="Q92" s="237" t="s">
        <v>442</v>
      </c>
      <c r="R92" s="287">
        <v>56</v>
      </c>
      <c r="S92" s="287">
        <v>56</v>
      </c>
      <c r="T92" s="233"/>
      <c r="U92" s="237"/>
      <c r="V92" s="287"/>
      <c r="W92" s="287"/>
      <c r="X92" s="257"/>
      <c r="Y92" s="256"/>
      <c r="Z92" s="258"/>
      <c r="AA92" s="259"/>
      <c r="AB92" s="260"/>
    </row>
    <row r="93" spans="6:28" ht="15">
      <c r="F93" s="241"/>
      <c r="G93" s="241"/>
      <c r="H93" s="263" t="s">
        <v>244</v>
      </c>
      <c r="I93" s="237" t="s">
        <v>250</v>
      </c>
      <c r="J93" s="233"/>
      <c r="K93" s="233"/>
      <c r="L93" s="233"/>
      <c r="M93" s="216" t="s">
        <v>677</v>
      </c>
      <c r="N93" s="257"/>
      <c r="O93" s="215"/>
      <c r="P93" s="215"/>
      <c r="Q93" s="237" t="s">
        <v>247</v>
      </c>
      <c r="R93" s="287">
        <v>51</v>
      </c>
      <c r="S93" s="287">
        <v>51</v>
      </c>
      <c r="T93" s="233"/>
      <c r="U93" s="237"/>
      <c r="V93" s="287"/>
      <c r="W93" s="287"/>
      <c r="X93" s="257"/>
      <c r="Y93" s="256"/>
      <c r="Z93" s="258"/>
      <c r="AA93" s="259"/>
      <c r="AB93" s="260"/>
    </row>
    <row r="94" spans="6:28" ht="15">
      <c r="F94" s="241"/>
      <c r="G94" s="241"/>
      <c r="H94" s="263" t="s">
        <v>244</v>
      </c>
      <c r="I94" s="237" t="s">
        <v>251</v>
      </c>
      <c r="J94" s="233"/>
      <c r="K94" s="233"/>
      <c r="L94" s="233"/>
      <c r="M94" s="216" t="s">
        <v>678</v>
      </c>
      <c r="N94" s="257"/>
      <c r="O94" s="257"/>
      <c r="P94" s="257"/>
      <c r="Q94" s="237" t="s">
        <v>564</v>
      </c>
      <c r="R94" s="287">
        <v>51</v>
      </c>
      <c r="S94" s="287">
        <v>51</v>
      </c>
      <c r="T94" s="233"/>
      <c r="U94" s="237"/>
      <c r="V94" s="287"/>
      <c r="W94" s="287"/>
      <c r="X94" s="257"/>
      <c r="Y94" s="256"/>
      <c r="Z94" s="258"/>
      <c r="AA94" s="259"/>
      <c r="AB94" s="260"/>
    </row>
    <row r="95" spans="6:28" ht="26.25">
      <c r="F95" s="241"/>
      <c r="G95" s="241"/>
      <c r="H95" s="263" t="s">
        <v>244</v>
      </c>
      <c r="I95" s="237" t="s">
        <v>252</v>
      </c>
      <c r="J95" s="233"/>
      <c r="K95" s="233"/>
      <c r="L95" s="233"/>
      <c r="M95" s="216" t="s">
        <v>679</v>
      </c>
      <c r="N95" s="257"/>
      <c r="O95" s="257"/>
      <c r="P95" s="257"/>
      <c r="Q95" s="237" t="s">
        <v>284</v>
      </c>
      <c r="R95" s="287">
        <v>61</v>
      </c>
      <c r="S95" s="287">
        <v>61</v>
      </c>
      <c r="T95" s="233"/>
      <c r="U95" s="237"/>
      <c r="V95" s="287"/>
      <c r="W95" s="287"/>
      <c r="X95" s="257"/>
      <c r="Y95" s="256"/>
      <c r="Z95" s="258"/>
      <c r="AA95" s="259"/>
      <c r="AB95" s="260"/>
    </row>
    <row r="96" spans="6:28" ht="15">
      <c r="F96" s="241"/>
      <c r="G96" s="241"/>
      <c r="H96" s="263" t="s">
        <v>244</v>
      </c>
      <c r="I96" s="237" t="s">
        <v>253</v>
      </c>
      <c r="J96" s="233"/>
      <c r="K96" s="233"/>
      <c r="L96" s="233"/>
      <c r="M96" s="216" t="s">
        <v>680</v>
      </c>
      <c r="N96" s="257"/>
      <c r="O96" s="257"/>
      <c r="P96" s="257"/>
      <c r="Q96" s="216" t="s">
        <v>663</v>
      </c>
      <c r="R96" s="287">
        <v>56</v>
      </c>
      <c r="S96" s="287">
        <v>56</v>
      </c>
      <c r="T96" s="233"/>
      <c r="U96" s="237"/>
      <c r="V96" s="287"/>
      <c r="W96" s="287"/>
      <c r="X96" s="257"/>
      <c r="Y96" s="256"/>
      <c r="Z96" s="258"/>
      <c r="AA96" s="259"/>
      <c r="AB96" s="260"/>
    </row>
    <row r="97" spans="6:28" ht="15">
      <c r="F97" s="241"/>
      <c r="G97" s="241"/>
      <c r="H97" s="263" t="s">
        <v>244</v>
      </c>
      <c r="I97" s="237" t="s">
        <v>254</v>
      </c>
      <c r="J97" s="233"/>
      <c r="K97" s="233"/>
      <c r="L97" s="233"/>
      <c r="M97" s="216" t="s">
        <v>681</v>
      </c>
      <c r="N97" s="257"/>
      <c r="O97" s="257"/>
      <c r="P97" s="257"/>
      <c r="Q97" s="237" t="s">
        <v>498</v>
      </c>
      <c r="R97" s="287">
        <v>56</v>
      </c>
      <c r="S97" s="287">
        <v>56</v>
      </c>
      <c r="T97" s="233"/>
      <c r="U97" s="237"/>
      <c r="V97" s="287"/>
      <c r="W97" s="287"/>
      <c r="X97" s="257"/>
      <c r="Y97" s="256"/>
      <c r="Z97" s="258"/>
      <c r="AA97" s="259"/>
      <c r="AB97" s="260"/>
    </row>
    <row r="98" spans="6:28" ht="25.5">
      <c r="F98" s="241"/>
      <c r="G98" s="241"/>
      <c r="H98" s="263" t="s">
        <v>244</v>
      </c>
      <c r="I98" s="232" t="s">
        <v>731</v>
      </c>
      <c r="J98" s="233"/>
      <c r="K98" s="233"/>
      <c r="L98" s="233"/>
      <c r="M98" s="216" t="s">
        <v>682</v>
      </c>
      <c r="N98" s="257"/>
      <c r="O98" s="215"/>
      <c r="P98" s="215"/>
      <c r="Q98" s="237" t="s">
        <v>220</v>
      </c>
      <c r="R98" s="287">
        <v>66</v>
      </c>
      <c r="S98" s="287">
        <v>66</v>
      </c>
      <c r="T98" s="233"/>
      <c r="U98" s="216"/>
      <c r="V98" s="287"/>
      <c r="W98" s="287"/>
      <c r="X98" s="257"/>
      <c r="Y98" s="256"/>
      <c r="Z98" s="258"/>
      <c r="AA98" s="259"/>
      <c r="AB98" s="260"/>
    </row>
    <row r="99" spans="6:28" ht="15">
      <c r="F99" s="241"/>
      <c r="G99" s="241"/>
      <c r="H99" s="263" t="s">
        <v>244</v>
      </c>
      <c r="I99" s="237" t="s">
        <v>255</v>
      </c>
      <c r="J99" s="233"/>
      <c r="K99" s="233"/>
      <c r="L99" s="233"/>
      <c r="M99" s="216" t="s">
        <v>683</v>
      </c>
      <c r="N99" s="257"/>
      <c r="O99" s="215"/>
      <c r="P99" s="215"/>
      <c r="Q99" s="237" t="s">
        <v>585</v>
      </c>
      <c r="R99" s="287">
        <v>61</v>
      </c>
      <c r="S99" s="287">
        <v>61</v>
      </c>
      <c r="T99" s="233"/>
      <c r="U99" s="237"/>
      <c r="V99" s="287"/>
      <c r="W99" s="287"/>
      <c r="X99" s="257"/>
      <c r="Y99" s="256"/>
      <c r="Z99" s="258"/>
      <c r="AA99" s="259"/>
      <c r="AB99" s="260"/>
    </row>
    <row r="100" spans="6:28" ht="15">
      <c r="F100" s="241"/>
      <c r="G100" s="241"/>
      <c r="H100" s="263" t="s">
        <v>244</v>
      </c>
      <c r="I100" s="237" t="s">
        <v>256</v>
      </c>
      <c r="J100" s="233"/>
      <c r="K100" s="233"/>
      <c r="L100" s="233"/>
      <c r="M100" s="216" t="s">
        <v>684</v>
      </c>
      <c r="N100" s="257"/>
      <c r="O100" s="215"/>
      <c r="P100" s="215"/>
      <c r="Q100" s="237" t="s">
        <v>586</v>
      </c>
      <c r="R100" s="287">
        <v>51</v>
      </c>
      <c r="S100" s="287">
        <v>51</v>
      </c>
      <c r="T100" s="233"/>
      <c r="U100" s="237"/>
      <c r="V100" s="287"/>
      <c r="W100" s="287"/>
      <c r="X100" s="257"/>
      <c r="Y100" s="256"/>
      <c r="Z100" s="258"/>
      <c r="AA100" s="259"/>
      <c r="AB100" s="260"/>
    </row>
    <row r="101" spans="6:28" ht="15">
      <c r="F101" s="241"/>
      <c r="G101" s="241"/>
      <c r="H101" s="263" t="s">
        <v>244</v>
      </c>
      <c r="I101" s="237" t="s">
        <v>257</v>
      </c>
      <c r="J101" s="233"/>
      <c r="K101" s="233"/>
      <c r="L101" s="233"/>
      <c r="M101" s="216" t="s">
        <v>685</v>
      </c>
      <c r="N101" s="257"/>
      <c r="O101" s="257"/>
      <c r="P101" s="257"/>
      <c r="Q101" s="237" t="s">
        <v>587</v>
      </c>
      <c r="R101" s="287">
        <v>51</v>
      </c>
      <c r="S101" s="287">
        <v>51</v>
      </c>
      <c r="T101" s="233"/>
      <c r="U101" s="237"/>
      <c r="V101" s="287"/>
      <c r="W101" s="287"/>
      <c r="X101" s="257"/>
      <c r="Y101" s="256"/>
      <c r="Z101" s="258"/>
      <c r="AA101" s="259"/>
      <c r="AB101" s="260"/>
    </row>
    <row r="102" spans="6:28" ht="15">
      <c r="F102" s="241"/>
      <c r="G102" s="241"/>
      <c r="H102" s="263" t="s">
        <v>244</v>
      </c>
      <c r="I102" s="237" t="s">
        <v>258</v>
      </c>
      <c r="J102" s="233"/>
      <c r="K102" s="233"/>
      <c r="L102" s="233"/>
      <c r="M102" s="216" t="s">
        <v>686</v>
      </c>
      <c r="N102" s="257"/>
      <c r="O102" s="215"/>
      <c r="P102" s="215"/>
      <c r="Q102" s="237" t="s">
        <v>588</v>
      </c>
      <c r="R102" s="287">
        <v>46</v>
      </c>
      <c r="S102" s="287">
        <v>46</v>
      </c>
      <c r="T102" s="233"/>
      <c r="U102" s="237"/>
      <c r="V102" s="287"/>
      <c r="W102" s="287"/>
      <c r="X102" s="257"/>
      <c r="Y102" s="256"/>
      <c r="Z102" s="258"/>
      <c r="AA102" s="259"/>
      <c r="AB102" s="260"/>
    </row>
    <row r="103" spans="6:28" ht="15">
      <c r="F103" s="241"/>
      <c r="G103" s="241"/>
      <c r="H103" s="263" t="s">
        <v>244</v>
      </c>
      <c r="I103" s="237" t="s">
        <v>259</v>
      </c>
      <c r="J103" s="233"/>
      <c r="K103" s="233"/>
      <c r="L103" s="233"/>
      <c r="M103" s="216" t="s">
        <v>687</v>
      </c>
      <c r="N103" s="257"/>
      <c r="O103" s="215"/>
      <c r="P103" s="215"/>
      <c r="Q103" s="237" t="s">
        <v>589</v>
      </c>
      <c r="R103" s="287">
        <v>56</v>
      </c>
      <c r="S103" s="287">
        <v>56</v>
      </c>
      <c r="T103" s="233"/>
      <c r="U103" s="237"/>
      <c r="V103" s="287"/>
      <c r="W103" s="287"/>
      <c r="X103" s="257"/>
      <c r="Y103" s="256"/>
      <c r="Z103" s="258"/>
      <c r="AA103" s="259"/>
      <c r="AB103" s="260"/>
    </row>
    <row r="104" spans="6:28" ht="15">
      <c r="F104" s="241"/>
      <c r="G104" s="241"/>
      <c r="H104" s="263" t="s">
        <v>244</v>
      </c>
      <c r="I104" s="237" t="s">
        <v>260</v>
      </c>
      <c r="J104" s="233"/>
      <c r="K104" s="233"/>
      <c r="L104" s="233"/>
      <c r="M104" s="216" t="s">
        <v>688</v>
      </c>
      <c r="N104" s="257"/>
      <c r="O104" s="215"/>
      <c r="P104" s="215"/>
      <c r="Q104" s="237" t="s">
        <v>391</v>
      </c>
      <c r="R104" s="287">
        <v>51</v>
      </c>
      <c r="S104" s="287">
        <v>51</v>
      </c>
      <c r="T104" s="233"/>
      <c r="U104" s="237"/>
      <c r="V104" s="287"/>
      <c r="W104" s="287"/>
      <c r="X104" s="257"/>
      <c r="Y104" s="256"/>
      <c r="Z104" s="258"/>
      <c r="AA104" s="259"/>
      <c r="AB104" s="260"/>
    </row>
    <row r="105" spans="6:28" ht="15">
      <c r="F105" s="241"/>
      <c r="G105" s="241"/>
      <c r="H105" s="263" t="s">
        <v>244</v>
      </c>
      <c r="I105" s="237" t="s">
        <v>261</v>
      </c>
      <c r="J105" s="233"/>
      <c r="K105" s="233"/>
      <c r="L105" s="233"/>
      <c r="M105" s="216" t="s">
        <v>689</v>
      </c>
      <c r="N105" s="257"/>
      <c r="O105" s="215"/>
      <c r="P105" s="215"/>
      <c r="Q105" s="237" t="s">
        <v>392</v>
      </c>
      <c r="R105" s="287">
        <v>61</v>
      </c>
      <c r="S105" s="287">
        <v>61</v>
      </c>
      <c r="T105" s="233"/>
      <c r="U105" s="237"/>
      <c r="V105" s="287"/>
      <c r="W105" s="287"/>
      <c r="X105" s="257"/>
      <c r="Y105" s="256"/>
      <c r="Z105" s="258"/>
      <c r="AA105" s="259"/>
      <c r="AB105" s="260"/>
    </row>
    <row r="106" spans="6:28" ht="15">
      <c r="F106" s="241"/>
      <c r="G106" s="241"/>
      <c r="H106" s="263" t="s">
        <v>244</v>
      </c>
      <c r="I106" s="237" t="s">
        <v>262</v>
      </c>
      <c r="J106" s="233"/>
      <c r="K106" s="233"/>
      <c r="L106" s="233"/>
      <c r="M106" s="216" t="s">
        <v>690</v>
      </c>
      <c r="N106" s="257"/>
      <c r="O106" s="257"/>
      <c r="P106" s="257"/>
      <c r="Q106" s="216" t="s">
        <v>664</v>
      </c>
      <c r="R106" s="287">
        <v>65</v>
      </c>
      <c r="S106" s="287">
        <v>65</v>
      </c>
      <c r="T106" s="233"/>
      <c r="U106" s="237"/>
      <c r="V106" s="287"/>
      <c r="W106" s="287"/>
      <c r="X106" s="257"/>
      <c r="Y106" s="256"/>
      <c r="Z106" s="258"/>
      <c r="AA106" s="259"/>
      <c r="AB106" s="260"/>
    </row>
    <row r="107" spans="6:28" ht="15">
      <c r="F107" s="241"/>
      <c r="G107" s="241"/>
      <c r="H107" s="263" t="s">
        <v>244</v>
      </c>
      <c r="I107" s="237" t="s">
        <v>263</v>
      </c>
      <c r="J107" s="233"/>
      <c r="K107" s="233"/>
      <c r="L107" s="233"/>
      <c r="M107" s="216" t="s">
        <v>691</v>
      </c>
      <c r="N107" s="257"/>
      <c r="O107" s="257"/>
      <c r="P107" s="257"/>
      <c r="Q107" s="216" t="s">
        <v>665</v>
      </c>
      <c r="R107" s="287">
        <v>62</v>
      </c>
      <c r="S107" s="287">
        <v>62</v>
      </c>
      <c r="T107" s="233"/>
      <c r="U107" s="237"/>
      <c r="V107" s="287"/>
      <c r="W107" s="287"/>
      <c r="X107" s="257"/>
      <c r="Y107" s="256"/>
      <c r="Z107" s="258"/>
      <c r="AA107" s="259"/>
      <c r="AB107" s="260"/>
    </row>
    <row r="108" spans="6:28" ht="15">
      <c r="F108" s="241"/>
      <c r="G108" s="241"/>
      <c r="H108" s="263" t="s">
        <v>244</v>
      </c>
      <c r="I108" s="237" t="s">
        <v>264</v>
      </c>
      <c r="J108" s="233"/>
      <c r="K108" s="233"/>
      <c r="L108" s="233"/>
      <c r="M108" s="216" t="s">
        <v>692</v>
      </c>
      <c r="N108" s="257"/>
      <c r="O108" s="257"/>
      <c r="P108" s="257"/>
      <c r="Q108" s="237" t="s">
        <v>499</v>
      </c>
      <c r="R108" s="287">
        <v>51</v>
      </c>
      <c r="S108" s="287">
        <v>51</v>
      </c>
      <c r="T108" s="233"/>
      <c r="U108" s="237"/>
      <c r="V108" s="287"/>
      <c r="W108" s="287"/>
      <c r="X108" s="257"/>
      <c r="Y108" s="256"/>
      <c r="Z108" s="258"/>
      <c r="AA108" s="259"/>
      <c r="AB108" s="260"/>
    </row>
    <row r="109" spans="6:28" ht="15">
      <c r="F109" s="241"/>
      <c r="G109" s="241"/>
      <c r="H109" s="263" t="s">
        <v>244</v>
      </c>
      <c r="I109" s="237" t="s">
        <v>265</v>
      </c>
      <c r="J109" s="233"/>
      <c r="K109" s="233"/>
      <c r="L109" s="233"/>
      <c r="M109" s="216" t="s">
        <v>693</v>
      </c>
      <c r="N109" s="257"/>
      <c r="O109" s="257"/>
      <c r="P109" s="257"/>
      <c r="Q109" s="237" t="s">
        <v>221</v>
      </c>
      <c r="R109" s="287">
        <v>51</v>
      </c>
      <c r="S109" s="287">
        <v>51</v>
      </c>
      <c r="T109" s="233"/>
      <c r="U109" s="216"/>
      <c r="V109" s="287"/>
      <c r="W109" s="287"/>
      <c r="X109" s="257"/>
      <c r="Y109" s="256"/>
      <c r="Z109" s="258"/>
      <c r="AA109" s="259"/>
      <c r="AB109" s="260"/>
    </row>
    <row r="110" spans="6:28" ht="15">
      <c r="F110" s="241"/>
      <c r="G110" s="241"/>
      <c r="H110" s="263" t="s">
        <v>244</v>
      </c>
      <c r="I110" s="237" t="s">
        <v>266</v>
      </c>
      <c r="J110" s="233"/>
      <c r="K110" s="233"/>
      <c r="L110" s="233"/>
      <c r="M110" s="216" t="s">
        <v>694</v>
      </c>
      <c r="N110" s="257"/>
      <c r="O110" s="215"/>
      <c r="P110" s="215"/>
      <c r="Q110" s="237" t="s">
        <v>315</v>
      </c>
      <c r="R110" s="287">
        <v>56</v>
      </c>
      <c r="S110" s="287">
        <v>56</v>
      </c>
      <c r="T110" s="233"/>
      <c r="U110" s="216"/>
      <c r="V110" s="287"/>
      <c r="W110" s="287"/>
      <c r="X110" s="257"/>
      <c r="Y110" s="256"/>
      <c r="Z110" s="258"/>
      <c r="AA110" s="259"/>
      <c r="AB110" s="260"/>
    </row>
    <row r="111" spans="6:28" ht="15">
      <c r="F111" s="241"/>
      <c r="G111" s="241"/>
      <c r="H111" s="263" t="s">
        <v>244</v>
      </c>
      <c r="I111" s="237" t="s">
        <v>267</v>
      </c>
      <c r="J111" s="233"/>
      <c r="K111" s="233"/>
      <c r="L111" s="233"/>
      <c r="M111" s="216" t="s">
        <v>695</v>
      </c>
      <c r="N111" s="257"/>
      <c r="O111" s="257"/>
      <c r="P111" s="257"/>
      <c r="Q111" s="216" t="s">
        <v>666</v>
      </c>
      <c r="R111" s="287">
        <v>63</v>
      </c>
      <c r="S111" s="287">
        <v>63</v>
      </c>
      <c r="T111" s="233"/>
      <c r="U111" s="237"/>
      <c r="V111" s="287"/>
      <c r="W111" s="287"/>
      <c r="X111" s="257"/>
      <c r="Y111" s="256"/>
      <c r="Z111" s="258"/>
      <c r="AA111" s="259"/>
      <c r="AB111" s="260"/>
    </row>
    <row r="112" spans="6:28" ht="15">
      <c r="F112" s="241"/>
      <c r="G112" s="241"/>
      <c r="H112" s="263" t="s">
        <v>244</v>
      </c>
      <c r="I112" s="237" t="s">
        <v>268</v>
      </c>
      <c r="J112" s="233"/>
      <c r="K112" s="233"/>
      <c r="L112" s="233"/>
      <c r="M112" s="216" t="s">
        <v>696</v>
      </c>
      <c r="N112" s="257"/>
      <c r="O112" s="215"/>
      <c r="P112" s="215"/>
      <c r="Q112" s="237" t="s">
        <v>222</v>
      </c>
      <c r="R112" s="287">
        <v>51</v>
      </c>
      <c r="S112" s="287">
        <v>51</v>
      </c>
      <c r="T112" s="233"/>
      <c r="U112" s="237"/>
      <c r="V112" s="287"/>
      <c r="W112" s="287"/>
      <c r="X112" s="257"/>
      <c r="Y112" s="256"/>
      <c r="Z112" s="258"/>
      <c r="AA112" s="259"/>
      <c r="AB112" s="260"/>
    </row>
    <row r="113" spans="6:28" ht="15">
      <c r="F113" s="241"/>
      <c r="G113" s="241"/>
      <c r="H113" s="263" t="s">
        <v>244</v>
      </c>
      <c r="I113" s="237" t="s">
        <v>269</v>
      </c>
      <c r="J113" s="233"/>
      <c r="K113" s="233"/>
      <c r="L113" s="233"/>
      <c r="M113" s="216" t="s">
        <v>697</v>
      </c>
      <c r="N113" s="257"/>
      <c r="O113" s="215"/>
      <c r="P113" s="215"/>
      <c r="Q113" s="237" t="s">
        <v>235</v>
      </c>
      <c r="R113" s="287">
        <v>61</v>
      </c>
      <c r="S113" s="287">
        <v>61</v>
      </c>
      <c r="T113" s="233"/>
      <c r="U113" s="237"/>
      <c r="V113" s="287"/>
      <c r="W113" s="287"/>
      <c r="X113" s="257"/>
      <c r="Y113" s="256"/>
      <c r="Z113" s="258"/>
      <c r="AA113" s="259"/>
      <c r="AB113" s="260"/>
    </row>
    <row r="114" spans="6:28" ht="15">
      <c r="F114" s="241"/>
      <c r="G114" s="241"/>
      <c r="H114" s="263" t="s">
        <v>244</v>
      </c>
      <c r="I114" s="237" t="s">
        <v>270</v>
      </c>
      <c r="J114" s="233"/>
      <c r="K114" s="233"/>
      <c r="L114" s="233"/>
      <c r="M114" s="216" t="s">
        <v>698</v>
      </c>
      <c r="N114" s="257"/>
      <c r="O114" s="215"/>
      <c r="P114" s="215"/>
      <c r="Q114" s="237" t="s">
        <v>500</v>
      </c>
      <c r="R114" s="287">
        <v>71</v>
      </c>
      <c r="S114" s="287">
        <v>71</v>
      </c>
      <c r="T114" s="233"/>
      <c r="U114" s="216"/>
      <c r="V114" s="287"/>
      <c r="W114" s="287"/>
      <c r="X114" s="257"/>
      <c r="Y114" s="256"/>
      <c r="Z114" s="258"/>
      <c r="AA114" s="259"/>
      <c r="AB114" s="260"/>
    </row>
    <row r="115" spans="6:28" ht="15">
      <c r="F115" s="241"/>
      <c r="G115" s="241"/>
      <c r="H115" s="263" t="s">
        <v>244</v>
      </c>
      <c r="I115" s="237" t="s">
        <v>271</v>
      </c>
      <c r="J115" s="233"/>
      <c r="K115" s="233"/>
      <c r="L115" s="233"/>
      <c r="M115" s="216" t="s">
        <v>699</v>
      </c>
      <c r="N115" s="257"/>
      <c r="O115" s="215"/>
      <c r="P115" s="215"/>
      <c r="Q115" s="248" t="s">
        <v>613</v>
      </c>
      <c r="R115" s="287">
        <v>96</v>
      </c>
      <c r="S115" s="287">
        <v>96</v>
      </c>
      <c r="T115" s="233"/>
      <c r="U115" s="237"/>
      <c r="V115" s="287"/>
      <c r="W115" s="287"/>
      <c r="X115" s="257"/>
      <c r="Y115" s="256"/>
      <c r="Z115" s="258"/>
      <c r="AA115" s="259"/>
      <c r="AB115" s="260"/>
    </row>
    <row r="116" spans="6:28" ht="15">
      <c r="F116" s="241"/>
      <c r="G116" s="241"/>
      <c r="H116" s="263" t="s">
        <v>244</v>
      </c>
      <c r="I116" s="237" t="s">
        <v>272</v>
      </c>
      <c r="J116" s="233"/>
      <c r="K116" s="233"/>
      <c r="L116" s="233"/>
      <c r="M116" s="216" t="s">
        <v>700</v>
      </c>
      <c r="N116" s="257"/>
      <c r="O116" s="257"/>
      <c r="P116" s="257"/>
      <c r="Q116" s="237" t="s">
        <v>443</v>
      </c>
      <c r="R116" s="287">
        <v>56</v>
      </c>
      <c r="S116" s="287">
        <v>56</v>
      </c>
      <c r="T116" s="233"/>
      <c r="U116" s="237"/>
      <c r="V116" s="287"/>
      <c r="W116" s="287"/>
      <c r="X116" s="257"/>
      <c r="Y116" s="256"/>
      <c r="Z116" s="258"/>
      <c r="AA116" s="259"/>
      <c r="AB116" s="260"/>
    </row>
    <row r="117" spans="6:28" ht="15">
      <c r="F117" s="241"/>
      <c r="G117" s="241"/>
      <c r="H117" s="263" t="s">
        <v>244</v>
      </c>
      <c r="I117" s="237" t="s">
        <v>569</v>
      </c>
      <c r="J117" s="233"/>
      <c r="K117" s="233"/>
      <c r="L117" s="233"/>
      <c r="M117" s="216" t="s">
        <v>701</v>
      </c>
      <c r="N117" s="257"/>
      <c r="O117" s="215"/>
      <c r="P117" s="215"/>
      <c r="Q117" s="237" t="s">
        <v>248</v>
      </c>
      <c r="R117" s="287">
        <v>51</v>
      </c>
      <c r="S117" s="287">
        <v>51</v>
      </c>
      <c r="T117" s="233"/>
      <c r="U117" s="237"/>
      <c r="V117" s="287"/>
      <c r="W117" s="287"/>
      <c r="X117" s="257"/>
      <c r="Y117" s="256"/>
      <c r="Z117" s="258"/>
      <c r="AA117" s="259"/>
      <c r="AB117" s="260"/>
    </row>
    <row r="118" spans="6:28" ht="15">
      <c r="F118" s="241"/>
      <c r="G118" s="241"/>
      <c r="H118" s="263" t="s">
        <v>273</v>
      </c>
      <c r="I118" s="237" t="s">
        <v>274</v>
      </c>
      <c r="J118" s="233"/>
      <c r="K118" s="233"/>
      <c r="L118" s="233"/>
      <c r="M118" s="216" t="s">
        <v>702</v>
      </c>
      <c r="N118" s="257"/>
      <c r="O118" s="257"/>
      <c r="P118" s="257"/>
      <c r="Q118" s="237" t="s">
        <v>187</v>
      </c>
      <c r="R118" s="287">
        <v>46</v>
      </c>
      <c r="S118" s="287">
        <v>46</v>
      </c>
      <c r="T118" s="233"/>
      <c r="U118" s="248"/>
      <c r="V118" s="287"/>
      <c r="W118" s="287"/>
      <c r="X118" s="257"/>
      <c r="Y118" s="256"/>
      <c r="Z118" s="258"/>
      <c r="AA118" s="259"/>
      <c r="AB118" s="260"/>
    </row>
    <row r="119" spans="6:28" ht="15">
      <c r="F119" s="241"/>
      <c r="G119" s="241"/>
      <c r="H119" s="263" t="s">
        <v>273</v>
      </c>
      <c r="I119" s="237" t="s">
        <v>275</v>
      </c>
      <c r="J119" s="233"/>
      <c r="K119" s="233"/>
      <c r="L119" s="233"/>
      <c r="M119" s="216" t="s">
        <v>703</v>
      </c>
      <c r="N119" s="257"/>
      <c r="O119" s="257"/>
      <c r="P119" s="257"/>
      <c r="Q119" s="216" t="s">
        <v>667</v>
      </c>
      <c r="R119" s="287">
        <v>64</v>
      </c>
      <c r="S119" s="287">
        <v>64</v>
      </c>
      <c r="T119" s="233"/>
      <c r="U119" s="237"/>
      <c r="V119" s="287"/>
      <c r="W119" s="287"/>
      <c r="X119" s="257"/>
      <c r="Y119" s="256"/>
      <c r="Z119" s="258"/>
      <c r="AA119" s="259"/>
      <c r="AB119" s="260"/>
    </row>
    <row r="120" spans="6:28" ht="15">
      <c r="F120" s="241"/>
      <c r="G120" s="241"/>
      <c r="H120" s="263" t="s">
        <v>273</v>
      </c>
      <c r="I120" s="237" t="s">
        <v>276</v>
      </c>
      <c r="J120" s="233"/>
      <c r="K120" s="233"/>
      <c r="L120" s="233"/>
      <c r="M120" s="216" t="s">
        <v>704</v>
      </c>
      <c r="N120" s="257"/>
      <c r="O120" s="257"/>
      <c r="P120" s="257"/>
      <c r="Q120" s="216" t="s">
        <v>668</v>
      </c>
      <c r="R120" s="287">
        <v>59</v>
      </c>
      <c r="S120" s="287">
        <v>59</v>
      </c>
      <c r="T120" s="233"/>
      <c r="U120" s="237"/>
      <c r="V120" s="287"/>
      <c r="W120" s="287"/>
      <c r="X120" s="257"/>
      <c r="Y120" s="256"/>
      <c r="Z120" s="258"/>
      <c r="AA120" s="259"/>
      <c r="AB120" s="260"/>
    </row>
    <row r="121" spans="6:28" ht="15">
      <c r="F121" s="241"/>
      <c r="G121" s="241"/>
      <c r="H121" s="263" t="s">
        <v>273</v>
      </c>
      <c r="I121" s="237" t="s">
        <v>588</v>
      </c>
      <c r="J121" s="233"/>
      <c r="K121" s="233"/>
      <c r="L121" s="233"/>
      <c r="M121" s="216" t="s">
        <v>705</v>
      </c>
      <c r="N121" s="257"/>
      <c r="O121" s="215"/>
      <c r="P121" s="215"/>
      <c r="Q121" s="237" t="s">
        <v>223</v>
      </c>
      <c r="R121" s="287">
        <v>66</v>
      </c>
      <c r="S121" s="287">
        <v>66</v>
      </c>
      <c r="T121" s="233"/>
      <c r="U121" s="237"/>
      <c r="V121" s="287"/>
      <c r="W121" s="287"/>
      <c r="X121" s="257"/>
      <c r="Y121" s="256"/>
      <c r="Z121" s="258"/>
      <c r="AA121" s="259"/>
      <c r="AB121" s="260"/>
    </row>
    <row r="122" spans="6:28" ht="15">
      <c r="F122" s="241"/>
      <c r="G122" s="241"/>
      <c r="H122" s="263" t="s">
        <v>273</v>
      </c>
      <c r="I122" s="237" t="s">
        <v>277</v>
      </c>
      <c r="J122" s="233"/>
      <c r="K122" s="233"/>
      <c r="L122" s="233"/>
      <c r="M122" s="216" t="s">
        <v>706</v>
      </c>
      <c r="N122" s="257"/>
      <c r="Q122" s="237" t="s">
        <v>304</v>
      </c>
      <c r="R122" s="287">
        <v>51</v>
      </c>
      <c r="S122" s="287">
        <v>51</v>
      </c>
      <c r="T122" s="233"/>
      <c r="U122" s="216"/>
      <c r="V122" s="287"/>
      <c r="W122" s="287"/>
      <c r="X122" s="257"/>
      <c r="Y122" s="256"/>
      <c r="Z122" s="258"/>
      <c r="AA122" s="259"/>
      <c r="AB122" s="260"/>
    </row>
    <row r="123" spans="6:28" ht="26.25">
      <c r="F123" s="241"/>
      <c r="G123" s="241"/>
      <c r="H123" s="263" t="s">
        <v>273</v>
      </c>
      <c r="I123" s="265" t="s">
        <v>278</v>
      </c>
      <c r="J123" s="233"/>
      <c r="K123" s="233"/>
      <c r="L123" s="233"/>
      <c r="M123" s="216" t="s">
        <v>707</v>
      </c>
      <c r="N123" s="257"/>
      <c r="Q123" s="237" t="s">
        <v>350</v>
      </c>
      <c r="R123" s="287">
        <v>56</v>
      </c>
      <c r="S123" s="287">
        <v>56</v>
      </c>
      <c r="T123" s="233"/>
      <c r="U123" s="216"/>
      <c r="V123" s="287"/>
      <c r="W123" s="287"/>
      <c r="X123" s="257"/>
      <c r="Y123" s="256"/>
      <c r="Z123" s="257"/>
      <c r="AA123" s="266"/>
      <c r="AB123" s="267"/>
    </row>
    <row r="124" spans="6:28" ht="15">
      <c r="F124" s="241"/>
      <c r="G124" s="241"/>
      <c r="H124" s="263" t="s">
        <v>273</v>
      </c>
      <c r="I124" s="237" t="s">
        <v>279</v>
      </c>
      <c r="J124" s="233"/>
      <c r="K124" s="233"/>
      <c r="L124" s="233"/>
      <c r="M124" s="216" t="s">
        <v>708</v>
      </c>
      <c r="N124" s="257"/>
      <c r="Q124" s="237" t="s">
        <v>763</v>
      </c>
      <c r="R124" s="287">
        <v>56</v>
      </c>
      <c r="S124" s="287">
        <v>56</v>
      </c>
      <c r="T124" s="233"/>
      <c r="U124" s="237"/>
      <c r="V124" s="287"/>
      <c r="W124" s="287"/>
      <c r="X124" s="257"/>
      <c r="Y124" s="256"/>
      <c r="Z124" s="257"/>
      <c r="AA124" s="266"/>
      <c r="AB124" s="267"/>
    </row>
    <row r="125" spans="6:28" ht="25.5">
      <c r="F125" s="241"/>
      <c r="G125" s="241"/>
      <c r="H125" s="263" t="s">
        <v>273</v>
      </c>
      <c r="I125" s="232" t="s">
        <v>732</v>
      </c>
      <c r="J125" s="233"/>
      <c r="K125" s="233"/>
      <c r="L125" s="233"/>
      <c r="M125" s="216" t="s">
        <v>709</v>
      </c>
      <c r="N125" s="257"/>
      <c r="Q125" s="216" t="s">
        <v>669</v>
      </c>
      <c r="R125" s="287">
        <v>66</v>
      </c>
      <c r="S125" s="287">
        <v>66</v>
      </c>
      <c r="T125" s="233"/>
      <c r="U125" s="237"/>
      <c r="V125" s="287"/>
      <c r="W125" s="287"/>
      <c r="X125" s="257"/>
      <c r="Y125" s="256"/>
      <c r="Z125" s="257"/>
      <c r="AA125" s="266"/>
      <c r="AB125" s="267"/>
    </row>
    <row r="126" spans="6:28" ht="15">
      <c r="F126" s="241"/>
      <c r="G126" s="241"/>
      <c r="H126" s="263" t="s">
        <v>273</v>
      </c>
      <c r="I126" s="237" t="s">
        <v>280</v>
      </c>
      <c r="J126" s="233"/>
      <c r="K126" s="233"/>
      <c r="L126" s="233"/>
      <c r="Q126" s="237" t="s">
        <v>243</v>
      </c>
      <c r="R126" s="287">
        <v>71</v>
      </c>
      <c r="S126" s="287">
        <v>71</v>
      </c>
      <c r="T126" s="233"/>
      <c r="U126" s="237"/>
      <c r="V126" s="287"/>
      <c r="W126" s="287"/>
      <c r="X126" s="257"/>
      <c r="Y126" s="256"/>
      <c r="Z126" s="257"/>
      <c r="AA126" s="266"/>
      <c r="AB126" s="267"/>
    </row>
    <row r="127" spans="6:28" ht="15">
      <c r="F127" s="241"/>
      <c r="G127" s="241"/>
      <c r="H127" s="268"/>
      <c r="I127" s="237" t="s">
        <v>569</v>
      </c>
      <c r="J127" s="233"/>
      <c r="K127" s="233"/>
      <c r="L127" s="233"/>
      <c r="Q127" s="237" t="s">
        <v>224</v>
      </c>
      <c r="R127" s="287">
        <v>61</v>
      </c>
      <c r="S127" s="287">
        <v>61</v>
      </c>
      <c r="T127" s="233"/>
      <c r="U127" s="216"/>
      <c r="V127" s="287"/>
      <c r="W127" s="287"/>
      <c r="X127" s="257"/>
      <c r="Y127" s="256"/>
      <c r="Z127" s="257"/>
      <c r="AA127" s="266"/>
      <c r="AB127" s="267"/>
    </row>
    <row r="128" spans="6:28" ht="15">
      <c r="F128" s="241"/>
      <c r="G128" s="241"/>
      <c r="H128" s="263" t="s">
        <v>281</v>
      </c>
      <c r="I128" s="237" t="s">
        <v>282</v>
      </c>
      <c r="J128" s="233"/>
      <c r="K128" s="233"/>
      <c r="L128" s="233"/>
      <c r="M128" s="224" t="s">
        <v>719</v>
      </c>
      <c r="Q128" s="237" t="s">
        <v>241</v>
      </c>
      <c r="R128" s="287">
        <v>46</v>
      </c>
      <c r="S128" s="287">
        <v>46</v>
      </c>
      <c r="T128" s="233"/>
      <c r="U128" s="237"/>
      <c r="V128" s="287"/>
      <c r="W128" s="287"/>
      <c r="X128" s="257"/>
      <c r="Y128" s="256"/>
      <c r="Z128" s="257"/>
      <c r="AA128" s="266"/>
      <c r="AB128" s="267"/>
    </row>
    <row r="129" spans="1:28" ht="15">
      <c r="F129" s="241"/>
      <c r="G129" s="241"/>
      <c r="H129" s="263" t="s">
        <v>281</v>
      </c>
      <c r="I129" s="237" t="s">
        <v>283</v>
      </c>
      <c r="J129" s="233"/>
      <c r="K129" s="233"/>
      <c r="L129" s="233"/>
      <c r="M129" s="264" t="s">
        <v>717</v>
      </c>
      <c r="N129" s="257"/>
      <c r="Q129" s="237" t="s">
        <v>285</v>
      </c>
      <c r="R129" s="287">
        <v>46</v>
      </c>
      <c r="S129" s="287">
        <v>46</v>
      </c>
      <c r="T129" s="233"/>
      <c r="U129" s="237"/>
      <c r="V129" s="287"/>
      <c r="W129" s="287"/>
      <c r="X129" s="257"/>
      <c r="Y129" s="256"/>
      <c r="Z129" s="257"/>
      <c r="AA129" s="266"/>
      <c r="AB129" s="267"/>
    </row>
    <row r="130" spans="1:28" ht="15">
      <c r="F130" s="241"/>
      <c r="G130" s="241"/>
      <c r="H130" s="263" t="s">
        <v>281</v>
      </c>
      <c r="I130" s="237" t="s">
        <v>284</v>
      </c>
      <c r="J130" s="233"/>
      <c r="K130" s="233"/>
      <c r="L130" s="233"/>
      <c r="M130" s="264" t="s">
        <v>710</v>
      </c>
      <c r="N130" s="257"/>
      <c r="Q130" s="237" t="s">
        <v>367</v>
      </c>
      <c r="R130" s="287">
        <v>56</v>
      </c>
      <c r="S130" s="287">
        <v>56</v>
      </c>
      <c r="T130" s="233"/>
      <c r="U130" s="237"/>
      <c r="V130" s="287"/>
      <c r="W130" s="287"/>
      <c r="X130" s="257"/>
      <c r="Y130" s="256"/>
      <c r="Z130" s="257"/>
      <c r="AA130" s="266"/>
      <c r="AB130" s="267"/>
    </row>
    <row r="131" spans="1:28">
      <c r="F131" s="241"/>
      <c r="G131" s="241"/>
      <c r="H131" s="263" t="s">
        <v>281</v>
      </c>
      <c r="I131" s="237" t="s">
        <v>285</v>
      </c>
      <c r="J131" s="233"/>
      <c r="K131" s="233"/>
      <c r="L131" s="233"/>
      <c r="M131" s="264" t="s">
        <v>711</v>
      </c>
      <c r="N131" s="257"/>
      <c r="Q131" s="237" t="s">
        <v>225</v>
      </c>
      <c r="R131" s="287">
        <v>61</v>
      </c>
      <c r="S131" s="287">
        <v>61</v>
      </c>
      <c r="T131" s="233"/>
      <c r="U131" s="237"/>
      <c r="V131" s="287"/>
      <c r="W131" s="287"/>
      <c r="Z131" s="217"/>
      <c r="AA131" s="217"/>
      <c r="AB131" s="217"/>
    </row>
    <row r="132" spans="1:28" ht="15">
      <c r="F132" s="241"/>
      <c r="G132" s="241"/>
      <c r="H132" s="263" t="s">
        <v>281</v>
      </c>
      <c r="I132" s="237" t="s">
        <v>286</v>
      </c>
      <c r="J132" s="233"/>
      <c r="K132" s="233"/>
      <c r="L132" s="233"/>
      <c r="M132" s="264" t="s">
        <v>712</v>
      </c>
      <c r="N132" s="257"/>
      <c r="Q132" s="237" t="s">
        <v>393</v>
      </c>
      <c r="R132" s="287">
        <v>51</v>
      </c>
      <c r="S132" s="287">
        <v>51</v>
      </c>
      <c r="T132" s="233"/>
      <c r="U132" s="237"/>
      <c r="V132" s="287"/>
      <c r="W132" s="287"/>
      <c r="X132" s="257"/>
      <c r="Y132" s="256"/>
      <c r="Z132" s="258"/>
      <c r="AA132" s="259"/>
      <c r="AB132" s="260"/>
    </row>
    <row r="133" spans="1:28" ht="15">
      <c r="F133" s="241"/>
      <c r="G133" s="241"/>
      <c r="H133" s="263" t="s">
        <v>281</v>
      </c>
      <c r="I133" s="237" t="s">
        <v>287</v>
      </c>
      <c r="J133" s="233"/>
      <c r="K133" s="233"/>
      <c r="L133" s="233"/>
      <c r="M133" s="264" t="s">
        <v>713</v>
      </c>
      <c r="N133" s="257"/>
      <c r="Q133" s="237" t="s">
        <v>584</v>
      </c>
      <c r="R133" s="287">
        <v>46</v>
      </c>
      <c r="S133" s="287">
        <v>46</v>
      </c>
      <c r="T133" s="233"/>
      <c r="U133" s="265"/>
      <c r="V133" s="287"/>
      <c r="W133" s="287"/>
      <c r="X133" s="257"/>
      <c r="Y133" s="256"/>
      <c r="Z133" s="258"/>
      <c r="AA133" s="259"/>
      <c r="AB133" s="260"/>
    </row>
    <row r="134" spans="1:28" ht="15">
      <c r="F134" s="241"/>
      <c r="G134" s="241"/>
      <c r="H134" s="268"/>
      <c r="I134" s="237" t="s">
        <v>569</v>
      </c>
      <c r="J134" s="233"/>
      <c r="K134" s="233"/>
      <c r="L134" s="233"/>
      <c r="M134" s="264" t="s">
        <v>714</v>
      </c>
      <c r="N134" s="257"/>
      <c r="Q134" s="216" t="s">
        <v>670</v>
      </c>
      <c r="R134" s="287">
        <v>69</v>
      </c>
      <c r="S134" s="287">
        <v>69</v>
      </c>
      <c r="T134" s="233"/>
      <c r="U134" s="237"/>
      <c r="V134" s="287"/>
      <c r="W134" s="287"/>
      <c r="X134" s="257"/>
      <c r="Y134" s="256"/>
      <c r="Z134" s="258"/>
      <c r="AA134" s="259"/>
      <c r="AB134" s="260"/>
    </row>
    <row r="135" spans="1:28" ht="25.5">
      <c r="F135" s="241"/>
      <c r="G135" s="241"/>
      <c r="H135" s="263" t="s">
        <v>288</v>
      </c>
      <c r="I135" s="232" t="s">
        <v>733</v>
      </c>
      <c r="J135" s="233"/>
      <c r="K135" s="233"/>
      <c r="L135" s="233"/>
      <c r="M135" s="264" t="s">
        <v>715</v>
      </c>
      <c r="N135" s="257"/>
      <c r="Q135" s="232" t="s">
        <v>735</v>
      </c>
      <c r="R135" s="287">
        <v>56</v>
      </c>
      <c r="S135" s="287">
        <v>56</v>
      </c>
      <c r="T135" s="233"/>
      <c r="U135" s="237"/>
      <c r="V135" s="287"/>
      <c r="W135" s="287"/>
      <c r="X135" s="257"/>
      <c r="Y135" s="256"/>
      <c r="Z135" s="258"/>
      <c r="AA135" s="259"/>
      <c r="AB135" s="260"/>
    </row>
    <row r="136" spans="1:28" ht="15">
      <c r="F136" s="241"/>
      <c r="G136" s="241"/>
      <c r="H136" s="263" t="s">
        <v>288</v>
      </c>
      <c r="I136" s="237" t="s">
        <v>289</v>
      </c>
      <c r="J136" s="233"/>
      <c r="K136" s="233"/>
      <c r="L136" s="233"/>
      <c r="M136" s="264" t="s">
        <v>716</v>
      </c>
      <c r="N136" s="257"/>
      <c r="Q136" s="237" t="s">
        <v>478</v>
      </c>
      <c r="R136" s="287">
        <v>56</v>
      </c>
      <c r="S136" s="287">
        <v>56</v>
      </c>
      <c r="T136" s="233"/>
      <c r="U136" s="237"/>
      <c r="V136" s="287"/>
      <c r="W136" s="287"/>
      <c r="X136" s="257"/>
      <c r="Y136" s="256"/>
      <c r="Z136" s="258"/>
      <c r="AA136" s="259"/>
      <c r="AB136" s="260"/>
    </row>
    <row r="137" spans="1:28" ht="15">
      <c r="F137" s="241"/>
      <c r="G137" s="241"/>
      <c r="H137" s="263" t="s">
        <v>288</v>
      </c>
      <c r="I137" s="237" t="s">
        <v>290</v>
      </c>
      <c r="J137" s="233"/>
      <c r="K137" s="233"/>
      <c r="L137" s="233"/>
      <c r="Q137" s="237" t="s">
        <v>351</v>
      </c>
      <c r="R137" s="287">
        <v>51</v>
      </c>
      <c r="S137" s="287">
        <v>51</v>
      </c>
      <c r="T137" s="233"/>
      <c r="U137" s="216"/>
      <c r="V137" s="287"/>
      <c r="W137" s="287"/>
      <c r="X137" s="257"/>
      <c r="Y137" s="256"/>
      <c r="Z137" s="258"/>
      <c r="AA137" s="259"/>
      <c r="AB137" s="260"/>
    </row>
    <row r="138" spans="1:28" ht="15">
      <c r="E138" s="270"/>
      <c r="F138" s="270"/>
      <c r="G138" s="270"/>
      <c r="H138" s="263" t="s">
        <v>288</v>
      </c>
      <c r="I138" s="237" t="s">
        <v>291</v>
      </c>
      <c r="J138" s="233"/>
      <c r="K138" s="233"/>
      <c r="L138" s="233"/>
      <c r="Q138" s="248" t="s">
        <v>614</v>
      </c>
      <c r="R138" s="287">
        <v>93</v>
      </c>
      <c r="S138" s="287">
        <v>93</v>
      </c>
      <c r="T138" s="233"/>
      <c r="U138" s="232"/>
      <c r="V138" s="287"/>
      <c r="W138" s="287"/>
      <c r="X138" s="257"/>
      <c r="Y138" s="256"/>
      <c r="Z138" s="258"/>
      <c r="AA138" s="259"/>
      <c r="AB138" s="260"/>
    </row>
    <row r="139" spans="1:28" ht="26.25">
      <c r="A139" s="269"/>
      <c r="B139" s="270"/>
      <c r="C139" s="270"/>
      <c r="D139" s="270"/>
      <c r="H139" s="236" t="s">
        <v>288</v>
      </c>
      <c r="I139" s="237" t="s">
        <v>292</v>
      </c>
      <c r="J139" s="233"/>
      <c r="K139" s="233"/>
      <c r="L139" s="233"/>
      <c r="Q139" s="237" t="s">
        <v>400</v>
      </c>
      <c r="R139" s="287">
        <v>56</v>
      </c>
      <c r="S139" s="287">
        <v>56</v>
      </c>
      <c r="T139" s="233"/>
      <c r="U139" s="237"/>
      <c r="V139" s="287"/>
      <c r="W139" s="287"/>
      <c r="X139" s="257"/>
      <c r="Y139" s="256"/>
      <c r="Z139" s="258"/>
      <c r="AA139" s="259"/>
      <c r="AB139" s="260"/>
    </row>
    <row r="140" spans="1:28" ht="15">
      <c r="H140" s="236" t="s">
        <v>288</v>
      </c>
      <c r="I140" s="237" t="s">
        <v>574</v>
      </c>
      <c r="J140" s="233"/>
      <c r="K140" s="233"/>
      <c r="L140" s="233"/>
      <c r="Q140" s="237" t="s">
        <v>401</v>
      </c>
      <c r="R140" s="287">
        <v>51</v>
      </c>
      <c r="S140" s="287">
        <v>51</v>
      </c>
      <c r="T140" s="233"/>
      <c r="U140" s="237"/>
      <c r="V140" s="287"/>
      <c r="W140" s="287"/>
      <c r="X140" s="257"/>
      <c r="Y140" s="256"/>
      <c r="Z140" s="258"/>
      <c r="AA140" s="259"/>
      <c r="AB140" s="260"/>
    </row>
    <row r="141" spans="1:28" ht="15">
      <c r="H141" s="236"/>
      <c r="I141" s="237" t="s">
        <v>569</v>
      </c>
      <c r="J141" s="233"/>
      <c r="K141" s="233"/>
      <c r="L141" s="233"/>
      <c r="Q141" s="248" t="s">
        <v>615</v>
      </c>
      <c r="R141" s="287">
        <v>74</v>
      </c>
      <c r="S141" s="287">
        <v>74</v>
      </c>
      <c r="T141" s="233"/>
      <c r="U141" s="248"/>
      <c r="V141" s="287"/>
      <c r="W141" s="287"/>
      <c r="X141" s="257"/>
      <c r="Y141" s="256"/>
      <c r="Z141" s="258"/>
      <c r="AA141" s="259"/>
      <c r="AB141" s="260"/>
    </row>
    <row r="142" spans="1:28" ht="15">
      <c r="H142" s="236" t="s">
        <v>293</v>
      </c>
      <c r="I142" s="237" t="s">
        <v>294</v>
      </c>
      <c r="J142" s="233"/>
      <c r="K142" s="233"/>
      <c r="L142" s="233"/>
      <c r="Q142" s="237" t="s">
        <v>501</v>
      </c>
      <c r="R142" s="287">
        <v>51</v>
      </c>
      <c r="S142" s="287">
        <v>51</v>
      </c>
      <c r="T142" s="233"/>
      <c r="U142" s="237"/>
      <c r="V142" s="287"/>
      <c r="W142" s="287"/>
      <c r="X142" s="257"/>
      <c r="Y142" s="256"/>
      <c r="Z142" s="258"/>
      <c r="AA142" s="259"/>
      <c r="AB142" s="260"/>
    </row>
    <row r="143" spans="1:28" ht="15">
      <c r="H143" s="236" t="s">
        <v>293</v>
      </c>
      <c r="I143" s="237" t="s">
        <v>295</v>
      </c>
      <c r="J143" s="233"/>
      <c r="K143" s="233"/>
      <c r="L143" s="233"/>
      <c r="Q143" s="216" t="s">
        <v>756</v>
      </c>
      <c r="R143" s="287">
        <v>36</v>
      </c>
      <c r="S143" s="287">
        <v>36</v>
      </c>
      <c r="T143" s="233"/>
      <c r="U143" s="237"/>
      <c r="V143" s="287"/>
      <c r="W143" s="287"/>
      <c r="X143" s="257"/>
      <c r="Y143" s="256"/>
      <c r="Z143" s="258"/>
      <c r="AA143" s="259"/>
      <c r="AB143" s="260"/>
    </row>
    <row r="144" spans="1:28" ht="15">
      <c r="H144" s="236" t="s">
        <v>293</v>
      </c>
      <c r="I144" s="237" t="s">
        <v>296</v>
      </c>
      <c r="J144" s="233"/>
      <c r="K144" s="233"/>
      <c r="L144" s="233"/>
      <c r="Q144" s="237" t="s">
        <v>465</v>
      </c>
      <c r="R144" s="287">
        <v>46</v>
      </c>
      <c r="S144" s="287">
        <v>46</v>
      </c>
      <c r="T144" s="233"/>
      <c r="U144" s="248"/>
      <c r="V144" s="287"/>
      <c r="W144" s="287"/>
      <c r="X144" s="257"/>
      <c r="Y144" s="256"/>
      <c r="Z144" s="258"/>
      <c r="AA144" s="259"/>
      <c r="AB144" s="260"/>
    </row>
    <row r="145" spans="8:28" ht="26.25">
      <c r="H145" s="236" t="s">
        <v>293</v>
      </c>
      <c r="I145" s="237" t="s">
        <v>297</v>
      </c>
      <c r="J145" s="233"/>
      <c r="K145" s="233"/>
      <c r="L145" s="233"/>
      <c r="Q145" s="248" t="s">
        <v>616</v>
      </c>
      <c r="R145" s="287">
        <v>93</v>
      </c>
      <c r="S145" s="287">
        <v>93</v>
      </c>
      <c r="T145" s="233"/>
      <c r="U145" s="237"/>
      <c r="V145" s="287"/>
      <c r="W145" s="287"/>
      <c r="X145" s="257"/>
      <c r="Y145" s="256"/>
      <c r="Z145" s="258"/>
      <c r="AA145" s="259"/>
      <c r="AB145" s="260"/>
    </row>
    <row r="146" spans="8:28" ht="15">
      <c r="H146" s="236" t="s">
        <v>293</v>
      </c>
      <c r="I146" s="237" t="s">
        <v>298</v>
      </c>
      <c r="J146" s="233"/>
      <c r="K146" s="233"/>
      <c r="L146" s="233"/>
      <c r="Q146" s="237" t="s">
        <v>458</v>
      </c>
      <c r="R146" s="287">
        <v>51</v>
      </c>
      <c r="S146" s="287">
        <v>51</v>
      </c>
      <c r="T146" s="233"/>
      <c r="U146" s="216"/>
      <c r="V146" s="287"/>
      <c r="W146" s="287"/>
      <c r="X146" s="257"/>
      <c r="Y146" s="256"/>
      <c r="Z146" s="258"/>
      <c r="AA146" s="259"/>
      <c r="AB146" s="260"/>
    </row>
    <row r="147" spans="8:28" ht="15">
      <c r="H147" s="236" t="s">
        <v>293</v>
      </c>
      <c r="I147" s="237" t="s">
        <v>579</v>
      </c>
      <c r="J147" s="233"/>
      <c r="K147" s="233"/>
      <c r="L147" s="233"/>
      <c r="Q147" s="237" t="s">
        <v>188</v>
      </c>
      <c r="R147" s="287">
        <v>61</v>
      </c>
      <c r="S147" s="287">
        <v>61</v>
      </c>
      <c r="T147" s="233"/>
      <c r="U147" s="237"/>
      <c r="V147" s="287"/>
      <c r="W147" s="287"/>
      <c r="X147" s="257"/>
      <c r="Y147" s="256"/>
      <c r="Z147" s="258"/>
      <c r="AA147" s="259"/>
      <c r="AB147" s="260"/>
    </row>
    <row r="148" spans="8:28" ht="15">
      <c r="H148" s="236" t="s">
        <v>293</v>
      </c>
      <c r="I148" s="237" t="s">
        <v>299</v>
      </c>
      <c r="J148" s="233"/>
      <c r="K148" s="233"/>
      <c r="L148" s="233"/>
      <c r="Q148" s="237" t="s">
        <v>565</v>
      </c>
      <c r="R148" s="287">
        <v>51</v>
      </c>
      <c r="S148" s="287">
        <v>51</v>
      </c>
      <c r="T148" s="233"/>
      <c r="U148" s="237"/>
      <c r="V148" s="287"/>
      <c r="W148" s="287"/>
      <c r="X148" s="257"/>
      <c r="Y148" s="256"/>
      <c r="Z148" s="258"/>
      <c r="AA148" s="259"/>
      <c r="AB148" s="260"/>
    </row>
    <row r="149" spans="8:28">
      <c r="H149" s="236" t="s">
        <v>293</v>
      </c>
      <c r="I149" s="237" t="s">
        <v>300</v>
      </c>
      <c r="J149" s="233"/>
      <c r="K149" s="233"/>
      <c r="L149" s="233"/>
      <c r="Q149" s="237" t="s">
        <v>541</v>
      </c>
      <c r="R149" s="287">
        <v>61</v>
      </c>
      <c r="S149" s="287">
        <v>61</v>
      </c>
      <c r="T149" s="233"/>
      <c r="U149" s="248"/>
      <c r="V149" s="287"/>
      <c r="W149" s="287"/>
      <c r="X149" s="257"/>
    </row>
    <row r="150" spans="8:28">
      <c r="H150" s="236" t="s">
        <v>293</v>
      </c>
      <c r="I150" s="237" t="s">
        <v>301</v>
      </c>
      <c r="J150" s="233"/>
      <c r="K150" s="233"/>
      <c r="L150" s="233"/>
      <c r="Q150" s="216" t="s">
        <v>671</v>
      </c>
      <c r="R150" s="287">
        <v>64</v>
      </c>
      <c r="S150" s="287">
        <v>64</v>
      </c>
      <c r="T150" s="233"/>
      <c r="U150" s="237"/>
      <c r="V150" s="287"/>
      <c r="W150" s="287"/>
    </row>
    <row r="151" spans="8:28">
      <c r="H151" s="236"/>
      <c r="I151" s="237" t="s">
        <v>569</v>
      </c>
      <c r="J151" s="233"/>
      <c r="K151" s="233"/>
      <c r="L151" s="233"/>
      <c r="Q151" s="255" t="s">
        <v>645</v>
      </c>
      <c r="R151" s="287">
        <v>46</v>
      </c>
      <c r="S151" s="287">
        <v>46</v>
      </c>
      <c r="T151" s="233"/>
      <c r="U151" s="237"/>
      <c r="V151" s="287"/>
      <c r="W151" s="287"/>
    </row>
    <row r="152" spans="8:28">
      <c r="H152" s="236" t="s">
        <v>302</v>
      </c>
      <c r="I152" s="237" t="s">
        <v>303</v>
      </c>
      <c r="J152" s="233"/>
      <c r="K152" s="233"/>
      <c r="L152" s="233"/>
      <c r="Q152" s="237" t="s">
        <v>337</v>
      </c>
      <c r="R152" s="287">
        <v>51</v>
      </c>
      <c r="S152" s="287">
        <v>51</v>
      </c>
      <c r="T152" s="233"/>
      <c r="U152" s="237"/>
      <c r="V152" s="287"/>
      <c r="W152" s="287"/>
    </row>
    <row r="153" spans="8:28">
      <c r="H153" s="236" t="s">
        <v>302</v>
      </c>
      <c r="I153" s="237" t="s">
        <v>304</v>
      </c>
      <c r="J153" s="233"/>
      <c r="K153" s="233"/>
      <c r="L153" s="233"/>
      <c r="Q153" s="237" t="s">
        <v>432</v>
      </c>
      <c r="R153" s="287">
        <v>51</v>
      </c>
      <c r="S153" s="287">
        <v>51</v>
      </c>
      <c r="T153" s="233"/>
      <c r="U153" s="237"/>
      <c r="V153" s="287"/>
      <c r="W153" s="287"/>
    </row>
    <row r="154" spans="8:28">
      <c r="H154" s="236"/>
      <c r="I154" s="237" t="s">
        <v>569</v>
      </c>
      <c r="J154" s="233"/>
      <c r="K154" s="233"/>
      <c r="L154" s="233"/>
      <c r="Q154" s="237" t="s">
        <v>402</v>
      </c>
      <c r="R154" s="287">
        <v>61</v>
      </c>
      <c r="S154" s="287">
        <v>61</v>
      </c>
      <c r="T154" s="233"/>
      <c r="U154" s="216"/>
      <c r="V154" s="287"/>
      <c r="W154" s="287"/>
    </row>
    <row r="155" spans="8:28">
      <c r="H155" s="236" t="s">
        <v>305</v>
      </c>
      <c r="I155" s="237" t="s">
        <v>306</v>
      </c>
      <c r="J155" s="233"/>
      <c r="K155" s="233"/>
      <c r="L155" s="233"/>
      <c r="Q155" s="237" t="s">
        <v>352</v>
      </c>
      <c r="R155" s="287">
        <v>46</v>
      </c>
      <c r="S155" s="287">
        <v>46</v>
      </c>
      <c r="T155" s="233"/>
      <c r="U155" s="255"/>
      <c r="V155" s="287"/>
      <c r="W155" s="287"/>
    </row>
    <row r="156" spans="8:28">
      <c r="H156" s="236" t="s">
        <v>305</v>
      </c>
      <c r="I156" s="237" t="s">
        <v>307</v>
      </c>
      <c r="J156" s="233"/>
      <c r="K156" s="233"/>
      <c r="L156" s="233"/>
      <c r="Q156" s="232" t="s">
        <v>740</v>
      </c>
      <c r="R156" s="287">
        <v>66</v>
      </c>
      <c r="S156" s="287">
        <v>66</v>
      </c>
      <c r="T156" s="233"/>
      <c r="U156" s="237"/>
      <c r="V156" s="287"/>
      <c r="W156" s="287"/>
    </row>
    <row r="157" spans="8:28">
      <c r="H157" s="236"/>
      <c r="I157" s="237" t="s">
        <v>569</v>
      </c>
      <c r="J157" s="233"/>
      <c r="K157" s="233"/>
      <c r="L157" s="233"/>
      <c r="Q157" s="216" t="s">
        <v>672</v>
      </c>
      <c r="R157" s="287">
        <v>15</v>
      </c>
      <c r="S157" s="287">
        <v>15</v>
      </c>
      <c r="T157" s="233"/>
      <c r="U157" s="237"/>
      <c r="V157" s="287"/>
      <c r="W157" s="287"/>
    </row>
    <row r="158" spans="8:28">
      <c r="H158" s="236" t="s">
        <v>308</v>
      </c>
      <c r="I158" s="237" t="s">
        <v>309</v>
      </c>
      <c r="J158" s="233"/>
      <c r="K158" s="233"/>
      <c r="L158" s="233"/>
      <c r="Q158" s="237" t="s">
        <v>226</v>
      </c>
      <c r="R158" s="287">
        <v>56</v>
      </c>
      <c r="S158" s="287">
        <v>56</v>
      </c>
      <c r="T158" s="233"/>
      <c r="U158" s="237"/>
      <c r="V158" s="287"/>
      <c r="W158" s="287"/>
    </row>
    <row r="159" spans="8:28">
      <c r="H159" s="236" t="s">
        <v>308</v>
      </c>
      <c r="I159" s="237" t="s">
        <v>310</v>
      </c>
      <c r="J159" s="233"/>
      <c r="K159" s="233"/>
      <c r="L159" s="233"/>
      <c r="Q159" s="237" t="s">
        <v>249</v>
      </c>
      <c r="R159" s="287">
        <v>71</v>
      </c>
      <c r="S159" s="287">
        <v>71</v>
      </c>
      <c r="T159" s="233"/>
      <c r="U159" s="237"/>
      <c r="V159" s="287"/>
      <c r="W159" s="287"/>
    </row>
    <row r="160" spans="8:28">
      <c r="H160" s="236" t="s">
        <v>308</v>
      </c>
      <c r="I160" s="237" t="s">
        <v>311</v>
      </c>
      <c r="J160" s="233"/>
      <c r="K160" s="233"/>
      <c r="L160" s="233"/>
      <c r="Q160" s="248" t="s">
        <v>617</v>
      </c>
      <c r="R160" s="287">
        <v>74</v>
      </c>
      <c r="S160" s="287">
        <v>74</v>
      </c>
      <c r="T160" s="233"/>
      <c r="U160" s="232"/>
      <c r="V160" s="287"/>
      <c r="W160" s="287"/>
    </row>
    <row r="161" spans="8:23">
      <c r="H161" s="236" t="s">
        <v>308</v>
      </c>
      <c r="I161" s="237" t="s">
        <v>312</v>
      </c>
      <c r="J161" s="233"/>
      <c r="K161" s="233"/>
      <c r="L161" s="233"/>
      <c r="Q161" s="237" t="s">
        <v>250</v>
      </c>
      <c r="R161" s="287">
        <v>56</v>
      </c>
      <c r="S161" s="287">
        <v>56</v>
      </c>
      <c r="T161" s="233"/>
      <c r="U161" s="216"/>
      <c r="V161" s="287"/>
      <c r="W161" s="287"/>
    </row>
    <row r="162" spans="8:23">
      <c r="H162" s="236"/>
      <c r="I162" s="237" t="s">
        <v>569</v>
      </c>
      <c r="J162" s="233"/>
      <c r="K162" s="233"/>
      <c r="L162" s="233"/>
      <c r="Q162" s="237" t="s">
        <v>252</v>
      </c>
      <c r="R162" s="287">
        <v>51</v>
      </c>
      <c r="S162" s="287">
        <v>51</v>
      </c>
      <c r="T162" s="233"/>
      <c r="U162" s="237"/>
      <c r="V162" s="287"/>
      <c r="W162" s="287"/>
    </row>
    <row r="163" spans="8:23">
      <c r="H163" s="236" t="s">
        <v>313</v>
      </c>
      <c r="I163" s="237" t="s">
        <v>314</v>
      </c>
      <c r="J163" s="233"/>
      <c r="K163" s="233"/>
      <c r="L163" s="233"/>
      <c r="Q163" s="237" t="s">
        <v>327</v>
      </c>
      <c r="R163" s="287">
        <v>56</v>
      </c>
      <c r="S163" s="287">
        <v>56</v>
      </c>
      <c r="T163" s="233"/>
      <c r="U163" s="237"/>
      <c r="V163" s="287"/>
      <c r="W163" s="287"/>
    </row>
    <row r="164" spans="8:23">
      <c r="H164" s="236" t="s">
        <v>313</v>
      </c>
      <c r="I164" s="237" t="s">
        <v>315</v>
      </c>
      <c r="J164" s="233"/>
      <c r="K164" s="233"/>
      <c r="L164" s="233"/>
      <c r="Q164" s="237" t="s">
        <v>527</v>
      </c>
      <c r="R164" s="287">
        <v>56</v>
      </c>
      <c r="S164" s="287">
        <v>56</v>
      </c>
      <c r="T164" s="233"/>
      <c r="U164" s="248"/>
      <c r="V164" s="287"/>
      <c r="W164" s="287"/>
    </row>
    <row r="165" spans="8:23">
      <c r="H165" s="236" t="s">
        <v>313</v>
      </c>
      <c r="I165" s="237" t="s">
        <v>580</v>
      </c>
      <c r="J165" s="233"/>
      <c r="K165" s="233"/>
      <c r="L165" s="233"/>
      <c r="Q165" s="248" t="s">
        <v>618</v>
      </c>
      <c r="R165" s="287">
        <v>96</v>
      </c>
      <c r="S165" s="287">
        <v>96</v>
      </c>
      <c r="T165" s="233"/>
      <c r="U165" s="237"/>
      <c r="V165" s="287"/>
      <c r="W165" s="287"/>
    </row>
    <row r="166" spans="8:23">
      <c r="H166" s="236" t="s">
        <v>313</v>
      </c>
      <c r="I166" s="237" t="s">
        <v>316</v>
      </c>
      <c r="J166" s="233"/>
      <c r="K166" s="233"/>
      <c r="L166" s="233"/>
      <c r="Q166" s="237" t="s">
        <v>189</v>
      </c>
      <c r="R166" s="287">
        <v>61</v>
      </c>
      <c r="S166" s="287">
        <v>61</v>
      </c>
      <c r="T166" s="233"/>
      <c r="U166" s="237"/>
      <c r="V166" s="287"/>
      <c r="W166" s="287"/>
    </row>
    <row r="167" spans="8:23">
      <c r="H167" s="236" t="s">
        <v>313</v>
      </c>
      <c r="I167" s="237" t="s">
        <v>317</v>
      </c>
      <c r="J167" s="233"/>
      <c r="K167" s="233"/>
      <c r="L167" s="233"/>
      <c r="Q167" s="281" t="s">
        <v>745</v>
      </c>
      <c r="R167" s="287">
        <v>102</v>
      </c>
      <c r="S167" s="287">
        <v>102</v>
      </c>
      <c r="T167" s="233"/>
      <c r="U167" s="237"/>
      <c r="V167" s="287"/>
      <c r="W167" s="287"/>
    </row>
    <row r="168" spans="8:23">
      <c r="H168" s="236"/>
      <c r="I168" s="237" t="s">
        <v>569</v>
      </c>
      <c r="J168" s="233"/>
      <c r="K168" s="233"/>
      <c r="L168" s="233"/>
      <c r="Q168" s="237" t="s">
        <v>296</v>
      </c>
      <c r="R168" s="287">
        <v>56</v>
      </c>
      <c r="S168" s="287">
        <v>56</v>
      </c>
      <c r="T168" s="233"/>
      <c r="U168" s="237"/>
      <c r="V168" s="287"/>
      <c r="W168" s="287"/>
    </row>
    <row r="169" spans="8:23">
      <c r="H169" s="236" t="s">
        <v>318</v>
      </c>
      <c r="I169" s="237" t="s">
        <v>319</v>
      </c>
      <c r="J169" s="233"/>
      <c r="K169" s="233"/>
      <c r="L169" s="233"/>
      <c r="Q169" s="237" t="s">
        <v>253</v>
      </c>
      <c r="R169" s="287">
        <v>51</v>
      </c>
      <c r="S169" s="287">
        <v>51</v>
      </c>
      <c r="T169" s="233"/>
      <c r="U169" s="237"/>
      <c r="V169" s="287"/>
      <c r="W169" s="287"/>
    </row>
    <row r="170" spans="8:23">
      <c r="H170" s="236" t="s">
        <v>318</v>
      </c>
      <c r="I170" s="237" t="s">
        <v>320</v>
      </c>
      <c r="J170" s="233"/>
      <c r="K170" s="233"/>
      <c r="L170" s="233"/>
      <c r="Q170" s="237" t="s">
        <v>502</v>
      </c>
      <c r="R170" s="287">
        <v>56</v>
      </c>
      <c r="S170" s="287">
        <v>56</v>
      </c>
      <c r="T170" s="233"/>
      <c r="U170" s="248"/>
      <c r="V170" s="287"/>
      <c r="W170" s="287"/>
    </row>
    <row r="171" spans="8:23">
      <c r="H171" s="236" t="s">
        <v>318</v>
      </c>
      <c r="I171" s="237" t="s">
        <v>575</v>
      </c>
      <c r="J171" s="233"/>
      <c r="K171" s="233"/>
      <c r="L171" s="233"/>
      <c r="Q171" s="248" t="s">
        <v>619</v>
      </c>
      <c r="R171" s="287">
        <v>54</v>
      </c>
      <c r="S171" s="287">
        <v>54</v>
      </c>
      <c r="T171" s="233"/>
      <c r="U171" s="237"/>
      <c r="V171" s="287"/>
      <c r="W171" s="287"/>
    </row>
    <row r="172" spans="8:23">
      <c r="H172" s="236" t="s">
        <v>318</v>
      </c>
      <c r="I172" s="237" t="s">
        <v>321</v>
      </c>
      <c r="J172" s="233"/>
      <c r="K172" s="233"/>
      <c r="L172" s="233"/>
      <c r="Q172" s="237" t="s">
        <v>466</v>
      </c>
      <c r="R172" s="287">
        <v>51</v>
      </c>
      <c r="S172" s="287">
        <v>51</v>
      </c>
      <c r="T172" s="233"/>
      <c r="U172" s="281"/>
      <c r="V172" s="287"/>
      <c r="W172" s="287"/>
    </row>
    <row r="173" spans="8:23">
      <c r="H173" s="236"/>
      <c r="I173" s="237" t="s">
        <v>569</v>
      </c>
      <c r="J173" s="233"/>
      <c r="K173" s="233"/>
      <c r="L173" s="233"/>
      <c r="Q173" s="237" t="s">
        <v>566</v>
      </c>
      <c r="R173" s="287">
        <v>51</v>
      </c>
      <c r="S173" s="287">
        <v>51</v>
      </c>
      <c r="T173" s="233"/>
      <c r="U173" s="237"/>
      <c r="V173" s="287"/>
      <c r="W173" s="287"/>
    </row>
    <row r="174" spans="8:23">
      <c r="H174" s="236" t="s">
        <v>322</v>
      </c>
      <c r="I174" s="232" t="s">
        <v>734</v>
      </c>
      <c r="J174" s="233"/>
      <c r="K174" s="233"/>
      <c r="L174" s="233"/>
      <c r="Q174" s="216" t="s">
        <v>673</v>
      </c>
      <c r="R174" s="287">
        <v>65</v>
      </c>
      <c r="S174" s="287">
        <v>65</v>
      </c>
      <c r="T174" s="233"/>
      <c r="U174" s="237"/>
      <c r="V174" s="287"/>
      <c r="W174" s="287"/>
    </row>
    <row r="175" spans="8:23">
      <c r="H175" s="236" t="s">
        <v>322</v>
      </c>
      <c r="I175" s="237" t="s">
        <v>323</v>
      </c>
      <c r="J175" s="233"/>
      <c r="K175" s="233"/>
      <c r="L175" s="233"/>
      <c r="Q175" s="237" t="s">
        <v>416</v>
      </c>
      <c r="R175" s="287">
        <v>66</v>
      </c>
      <c r="S175" s="287">
        <v>66</v>
      </c>
      <c r="T175" s="233"/>
      <c r="U175" s="237"/>
      <c r="V175" s="287"/>
      <c r="W175" s="287"/>
    </row>
    <row r="176" spans="8:23">
      <c r="H176" s="236" t="s">
        <v>322</v>
      </c>
      <c r="I176" s="237" t="s">
        <v>324</v>
      </c>
      <c r="J176" s="233"/>
      <c r="K176" s="233"/>
      <c r="L176" s="233"/>
      <c r="Q176" s="237" t="s">
        <v>227</v>
      </c>
      <c r="R176" s="287">
        <v>51</v>
      </c>
      <c r="S176" s="287">
        <v>51</v>
      </c>
      <c r="T176" s="233"/>
      <c r="U176" s="248"/>
      <c r="V176" s="287"/>
      <c r="W176" s="287"/>
    </row>
    <row r="177" spans="8:23">
      <c r="H177" s="236" t="s">
        <v>322</v>
      </c>
      <c r="I177" s="237" t="s">
        <v>325</v>
      </c>
      <c r="J177" s="233"/>
      <c r="K177" s="233"/>
      <c r="L177" s="233"/>
      <c r="Q177" s="237" t="s">
        <v>175</v>
      </c>
      <c r="R177" s="287">
        <v>66</v>
      </c>
      <c r="S177" s="287">
        <v>66</v>
      </c>
      <c r="T177" s="233"/>
      <c r="U177" s="237"/>
      <c r="V177" s="287"/>
      <c r="W177" s="287"/>
    </row>
    <row r="178" spans="8:23">
      <c r="H178" s="236" t="s">
        <v>322</v>
      </c>
      <c r="I178" s="237" t="s">
        <v>326</v>
      </c>
      <c r="J178" s="233"/>
      <c r="K178" s="233"/>
      <c r="L178" s="233"/>
      <c r="Q178" s="237" t="s">
        <v>353</v>
      </c>
      <c r="R178" s="287">
        <v>51</v>
      </c>
      <c r="S178" s="287">
        <v>51</v>
      </c>
      <c r="T178" s="233"/>
      <c r="U178" s="237"/>
      <c r="V178" s="287"/>
      <c r="W178" s="287"/>
    </row>
    <row r="179" spans="8:23">
      <c r="H179" s="236" t="s">
        <v>322</v>
      </c>
      <c r="I179" s="284" t="s">
        <v>747</v>
      </c>
      <c r="J179" s="233"/>
      <c r="K179" s="233"/>
      <c r="L179" s="233"/>
      <c r="Q179" s="237" t="s">
        <v>433</v>
      </c>
      <c r="R179" s="287">
        <v>56</v>
      </c>
      <c r="S179" s="287">
        <v>56</v>
      </c>
      <c r="T179" s="233"/>
      <c r="U179" s="216"/>
      <c r="V179" s="287"/>
      <c r="W179" s="287"/>
    </row>
    <row r="180" spans="8:23">
      <c r="H180" s="236" t="s">
        <v>322</v>
      </c>
      <c r="I180" s="237" t="s">
        <v>585</v>
      </c>
      <c r="J180" s="233"/>
      <c r="K180" s="233"/>
      <c r="L180" s="233"/>
      <c r="Q180" s="237" t="s">
        <v>582</v>
      </c>
      <c r="R180" s="287">
        <v>51</v>
      </c>
      <c r="S180" s="287">
        <v>51</v>
      </c>
      <c r="T180" s="233"/>
      <c r="U180" s="237"/>
      <c r="V180" s="287"/>
      <c r="W180" s="287"/>
    </row>
    <row r="181" spans="8:23">
      <c r="H181" s="236" t="s">
        <v>322</v>
      </c>
      <c r="I181" s="237" t="s">
        <v>327</v>
      </c>
      <c r="J181" s="233"/>
      <c r="K181" s="233"/>
      <c r="L181" s="233"/>
      <c r="Q181" s="237" t="s">
        <v>583</v>
      </c>
      <c r="R181" s="287">
        <v>56</v>
      </c>
      <c r="S181" s="287">
        <v>56</v>
      </c>
      <c r="T181" s="233"/>
      <c r="U181" s="237"/>
      <c r="V181" s="287"/>
      <c r="W181" s="287"/>
    </row>
    <row r="182" spans="8:23">
      <c r="H182" s="236" t="s">
        <v>322</v>
      </c>
      <c r="I182" s="237" t="s">
        <v>328</v>
      </c>
      <c r="J182" s="233"/>
      <c r="K182" s="272"/>
      <c r="L182" s="272"/>
      <c r="Q182" s="237" t="s">
        <v>757</v>
      </c>
      <c r="R182" s="287">
        <v>51</v>
      </c>
      <c r="S182" s="287">
        <v>51</v>
      </c>
      <c r="T182" s="272"/>
      <c r="U182" s="237"/>
      <c r="V182" s="287"/>
      <c r="W182" s="287"/>
    </row>
    <row r="183" spans="8:23">
      <c r="H183" s="271" t="s">
        <v>322</v>
      </c>
      <c r="I183" s="265" t="s">
        <v>329</v>
      </c>
      <c r="J183" s="272"/>
      <c r="K183" s="233"/>
      <c r="L183" s="233"/>
      <c r="Q183" s="224" t="s">
        <v>599</v>
      </c>
      <c r="R183" s="287">
        <v>75</v>
      </c>
      <c r="S183" s="287">
        <v>75</v>
      </c>
      <c r="T183" s="233"/>
      <c r="U183" s="237"/>
      <c r="V183" s="287"/>
      <c r="W183" s="287"/>
    </row>
    <row r="184" spans="8:23" ht="25.5">
      <c r="H184" s="236" t="s">
        <v>322</v>
      </c>
      <c r="I184" s="237" t="s">
        <v>330</v>
      </c>
      <c r="J184" s="233"/>
      <c r="K184" s="233"/>
      <c r="L184" s="233"/>
      <c r="Q184" s="237" t="s">
        <v>254</v>
      </c>
      <c r="R184" s="287">
        <v>51</v>
      </c>
      <c r="S184" s="287">
        <v>51</v>
      </c>
      <c r="T184" s="233"/>
      <c r="U184" s="237"/>
      <c r="V184" s="287"/>
      <c r="W184" s="287"/>
    </row>
    <row r="185" spans="8:23">
      <c r="H185" s="236" t="s">
        <v>322</v>
      </c>
      <c r="I185" s="237" t="s">
        <v>331</v>
      </c>
      <c r="J185" s="233"/>
      <c r="K185" s="233"/>
      <c r="L185" s="233"/>
      <c r="Q185" s="237" t="s">
        <v>170</v>
      </c>
      <c r="R185" s="287">
        <v>51</v>
      </c>
      <c r="S185" s="287">
        <v>51</v>
      </c>
      <c r="T185" s="233"/>
      <c r="U185" s="237"/>
      <c r="V185" s="287"/>
      <c r="W185" s="287"/>
    </row>
    <row r="186" spans="8:23">
      <c r="H186" s="273" t="s">
        <v>322</v>
      </c>
      <c r="I186" s="274" t="s">
        <v>332</v>
      </c>
      <c r="J186" s="233"/>
      <c r="K186" s="233"/>
      <c r="L186" s="233"/>
      <c r="Q186" s="237" t="s">
        <v>372</v>
      </c>
      <c r="R186" s="287">
        <v>56</v>
      </c>
      <c r="S186" s="287">
        <v>56</v>
      </c>
      <c r="T186" s="233"/>
      <c r="U186" s="237"/>
      <c r="V186" s="287"/>
      <c r="W186" s="287"/>
    </row>
    <row r="187" spans="8:23">
      <c r="H187" s="236"/>
      <c r="I187" s="237" t="s">
        <v>569</v>
      </c>
      <c r="J187" s="233"/>
      <c r="K187" s="233"/>
      <c r="L187" s="233"/>
      <c r="Q187" s="237" t="s">
        <v>328</v>
      </c>
      <c r="R187" s="287">
        <v>56</v>
      </c>
      <c r="S187" s="287">
        <v>56</v>
      </c>
      <c r="T187" s="233"/>
      <c r="U187" s="237"/>
      <c r="V187" s="287"/>
      <c r="W187" s="287"/>
    </row>
    <row r="188" spans="8:23">
      <c r="H188" s="236" t="s">
        <v>333</v>
      </c>
      <c r="I188" s="237" t="s">
        <v>334</v>
      </c>
      <c r="J188" s="233"/>
      <c r="K188" s="233"/>
      <c r="L188" s="233"/>
      <c r="Q188" s="216" t="s">
        <v>674</v>
      </c>
      <c r="R188" s="287">
        <v>60</v>
      </c>
      <c r="S188" s="287">
        <v>60</v>
      </c>
      <c r="T188" s="233"/>
      <c r="U188" s="237"/>
      <c r="V188" s="287"/>
      <c r="W188" s="287"/>
    </row>
    <row r="189" spans="8:23">
      <c r="H189" s="236" t="s">
        <v>333</v>
      </c>
      <c r="I189" s="237" t="s">
        <v>335</v>
      </c>
      <c r="J189" s="233"/>
      <c r="K189" s="233"/>
      <c r="L189" s="233"/>
      <c r="Q189" s="248" t="s">
        <v>620</v>
      </c>
      <c r="R189" s="287">
        <v>96</v>
      </c>
      <c r="S189" s="287">
        <v>96</v>
      </c>
      <c r="T189" s="233"/>
      <c r="U189" s="224"/>
      <c r="V189" s="287"/>
      <c r="W189" s="287"/>
    </row>
    <row r="190" spans="8:23">
      <c r="H190" s="236" t="s">
        <v>333</v>
      </c>
      <c r="I190" s="237" t="s">
        <v>336</v>
      </c>
      <c r="J190" s="233"/>
      <c r="K190" s="233"/>
      <c r="L190" s="233"/>
      <c r="Q190" s="237" t="s">
        <v>444</v>
      </c>
      <c r="R190" s="287">
        <v>51</v>
      </c>
      <c r="S190" s="287">
        <v>51</v>
      </c>
      <c r="T190" s="233"/>
      <c r="U190" s="237"/>
      <c r="V190" s="287"/>
      <c r="W190" s="287"/>
    </row>
    <row r="191" spans="8:23">
      <c r="H191" s="236" t="s">
        <v>333</v>
      </c>
      <c r="I191" s="237" t="s">
        <v>337</v>
      </c>
      <c r="J191" s="233"/>
      <c r="K191" s="233"/>
      <c r="L191" s="233"/>
      <c r="Q191" s="237" t="s">
        <v>297</v>
      </c>
      <c r="R191" s="287">
        <v>46</v>
      </c>
      <c r="S191" s="287">
        <v>46</v>
      </c>
      <c r="T191" s="233"/>
      <c r="U191" s="237"/>
      <c r="V191" s="287"/>
      <c r="W191" s="287"/>
    </row>
    <row r="192" spans="8:23">
      <c r="H192" s="236" t="s">
        <v>333</v>
      </c>
      <c r="I192" s="237" t="s">
        <v>338</v>
      </c>
      <c r="J192" s="233"/>
      <c r="K192" s="233"/>
      <c r="L192" s="233"/>
      <c r="Q192" s="237" t="s">
        <v>467</v>
      </c>
      <c r="R192" s="287">
        <v>51</v>
      </c>
      <c r="S192" s="287">
        <v>51</v>
      </c>
      <c r="T192" s="233"/>
      <c r="U192" s="237"/>
      <c r="V192" s="287"/>
      <c r="W192" s="287"/>
    </row>
    <row r="193" spans="8:23">
      <c r="H193" s="236" t="s">
        <v>333</v>
      </c>
      <c r="I193" s="237" t="s">
        <v>339</v>
      </c>
      <c r="J193" s="233"/>
      <c r="K193" s="233"/>
      <c r="L193" s="233"/>
      <c r="Q193" s="237" t="s">
        <v>236</v>
      </c>
      <c r="R193" s="287">
        <v>56</v>
      </c>
      <c r="S193" s="287">
        <v>56</v>
      </c>
      <c r="T193" s="233"/>
      <c r="U193" s="237"/>
      <c r="V193" s="287"/>
      <c r="W193" s="287"/>
    </row>
    <row r="194" spans="8:23">
      <c r="H194" s="236" t="s">
        <v>333</v>
      </c>
      <c r="I194" s="237" t="s">
        <v>340</v>
      </c>
      <c r="J194" s="233"/>
      <c r="K194" s="233"/>
      <c r="L194" s="233"/>
      <c r="Q194" s="237" t="s">
        <v>373</v>
      </c>
      <c r="R194" s="287">
        <v>51</v>
      </c>
      <c r="S194" s="287">
        <v>51</v>
      </c>
      <c r="T194" s="233"/>
      <c r="U194" s="216"/>
      <c r="V194" s="287"/>
      <c r="W194" s="287"/>
    </row>
    <row r="195" spans="8:23">
      <c r="H195" s="236" t="s">
        <v>333</v>
      </c>
      <c r="I195" s="237" t="s">
        <v>341</v>
      </c>
      <c r="J195" s="233"/>
      <c r="K195" s="233"/>
      <c r="L195" s="233"/>
      <c r="Q195" s="216" t="s">
        <v>675</v>
      </c>
      <c r="R195" s="287">
        <v>59</v>
      </c>
      <c r="S195" s="287">
        <v>59</v>
      </c>
      <c r="T195" s="233"/>
      <c r="U195" s="248"/>
      <c r="V195" s="287"/>
      <c r="W195" s="287"/>
    </row>
    <row r="196" spans="8:23">
      <c r="H196" s="236" t="s">
        <v>333</v>
      </c>
      <c r="I196" s="237" t="s">
        <v>342</v>
      </c>
      <c r="J196" s="233"/>
      <c r="K196" s="233"/>
      <c r="L196" s="233"/>
      <c r="Q196" s="237" t="s">
        <v>383</v>
      </c>
      <c r="R196" s="287">
        <v>56</v>
      </c>
      <c r="S196" s="287">
        <v>56</v>
      </c>
      <c r="T196" s="233"/>
      <c r="U196" s="237"/>
      <c r="V196" s="287"/>
      <c r="W196" s="287"/>
    </row>
    <row r="197" spans="8:23" ht="25.5">
      <c r="H197" s="236" t="s">
        <v>333</v>
      </c>
      <c r="I197" s="237" t="s">
        <v>343</v>
      </c>
      <c r="J197" s="233"/>
      <c r="K197" s="233"/>
      <c r="L197" s="233"/>
      <c r="Q197" s="237" t="s">
        <v>468</v>
      </c>
      <c r="R197" s="287">
        <v>51</v>
      </c>
      <c r="S197" s="287">
        <v>51</v>
      </c>
      <c r="T197" s="233"/>
      <c r="U197" s="237"/>
      <c r="V197" s="287"/>
      <c r="W197" s="287"/>
    </row>
    <row r="198" spans="8:23">
      <c r="H198" s="236" t="s">
        <v>333</v>
      </c>
      <c r="I198" s="237" t="s">
        <v>344</v>
      </c>
      <c r="J198" s="233"/>
      <c r="K198" s="233"/>
      <c r="L198" s="233"/>
      <c r="Q198" s="237" t="s">
        <v>482</v>
      </c>
      <c r="R198" s="287">
        <v>61</v>
      </c>
      <c r="S198" s="287">
        <v>61</v>
      </c>
      <c r="T198" s="233"/>
      <c r="U198" s="237"/>
      <c r="V198" s="287"/>
      <c r="W198" s="287"/>
    </row>
    <row r="199" spans="8:23">
      <c r="H199" s="236" t="s">
        <v>333</v>
      </c>
      <c r="I199" s="237" t="s">
        <v>572</v>
      </c>
      <c r="J199" s="233"/>
      <c r="K199" s="233"/>
      <c r="L199" s="233"/>
      <c r="Q199" s="237" t="s">
        <v>354</v>
      </c>
      <c r="R199" s="287">
        <v>56</v>
      </c>
      <c r="S199" s="287">
        <v>56</v>
      </c>
      <c r="T199" s="233"/>
      <c r="U199" s="237"/>
      <c r="V199" s="287"/>
      <c r="W199" s="287"/>
    </row>
    <row r="200" spans="8:23">
      <c r="H200" s="236" t="s">
        <v>333</v>
      </c>
      <c r="I200" s="237" t="s">
        <v>345</v>
      </c>
      <c r="J200" s="233"/>
      <c r="K200" s="233"/>
      <c r="L200" s="233"/>
      <c r="Q200" s="216" t="s">
        <v>676</v>
      </c>
      <c r="R200" s="287">
        <v>63</v>
      </c>
      <c r="S200" s="287">
        <v>63</v>
      </c>
      <c r="T200" s="233"/>
      <c r="U200" s="237"/>
      <c r="V200" s="287"/>
      <c r="W200" s="287"/>
    </row>
    <row r="201" spans="8:23">
      <c r="H201" s="236"/>
      <c r="I201" s="237" t="s">
        <v>569</v>
      </c>
      <c r="J201" s="233"/>
      <c r="K201" s="233"/>
      <c r="L201" s="233"/>
      <c r="Q201" s="237" t="s">
        <v>183</v>
      </c>
      <c r="R201" s="287">
        <v>46</v>
      </c>
      <c r="S201" s="287">
        <v>46</v>
      </c>
      <c r="T201" s="233"/>
      <c r="U201" s="237"/>
      <c r="V201" s="287"/>
      <c r="W201" s="287"/>
    </row>
    <row r="202" spans="8:23">
      <c r="H202" s="236" t="s">
        <v>346</v>
      </c>
      <c r="I202" s="237" t="s">
        <v>347</v>
      </c>
      <c r="J202" s="233"/>
      <c r="K202" s="233"/>
      <c r="L202" s="233"/>
      <c r="Q202" s="237" t="s">
        <v>581</v>
      </c>
      <c r="R202" s="287">
        <v>46</v>
      </c>
      <c r="S202" s="287">
        <v>46</v>
      </c>
      <c r="T202" s="233"/>
      <c r="U202" s="216"/>
      <c r="V202" s="287"/>
      <c r="W202" s="287"/>
    </row>
    <row r="203" spans="8:23" ht="25.5">
      <c r="H203" s="236" t="s">
        <v>346</v>
      </c>
      <c r="I203" s="237" t="s">
        <v>348</v>
      </c>
      <c r="J203" s="233"/>
      <c r="K203" s="233"/>
      <c r="L203" s="233"/>
      <c r="Q203" s="237" t="s">
        <v>503</v>
      </c>
      <c r="R203" s="287">
        <v>71</v>
      </c>
      <c r="S203" s="287">
        <v>71</v>
      </c>
      <c r="T203" s="233"/>
      <c r="U203" s="237"/>
      <c r="V203" s="287"/>
      <c r="W203" s="287"/>
    </row>
    <row r="204" spans="8:23">
      <c r="H204" s="236" t="s">
        <v>346</v>
      </c>
      <c r="I204" s="237" t="s">
        <v>349</v>
      </c>
      <c r="J204" s="233"/>
      <c r="K204" s="233"/>
      <c r="L204" s="233"/>
      <c r="Q204" s="243" t="s">
        <v>646</v>
      </c>
      <c r="R204" s="287">
        <v>46</v>
      </c>
      <c r="S204" s="287">
        <v>46</v>
      </c>
      <c r="T204" s="233"/>
      <c r="U204" s="237"/>
      <c r="V204" s="287"/>
      <c r="W204" s="287"/>
    </row>
    <row r="205" spans="8:23">
      <c r="H205" s="236" t="s">
        <v>346</v>
      </c>
      <c r="I205" s="237" t="s">
        <v>350</v>
      </c>
      <c r="J205" s="233"/>
      <c r="K205" s="233"/>
      <c r="L205" s="233"/>
      <c r="Q205" s="237" t="s">
        <v>171</v>
      </c>
      <c r="R205" s="287">
        <v>51</v>
      </c>
      <c r="S205" s="287">
        <v>51</v>
      </c>
      <c r="T205" s="233"/>
      <c r="U205" s="237"/>
      <c r="V205" s="287"/>
      <c r="W205" s="287"/>
    </row>
    <row r="206" spans="8:23">
      <c r="H206" s="236" t="s">
        <v>346</v>
      </c>
      <c r="I206" s="237" t="s">
        <v>351</v>
      </c>
      <c r="J206" s="233"/>
      <c r="K206" s="233"/>
      <c r="L206" s="233"/>
      <c r="Q206" s="237" t="s">
        <v>338</v>
      </c>
      <c r="R206" s="287">
        <v>56</v>
      </c>
      <c r="S206" s="287">
        <v>56</v>
      </c>
      <c r="T206" s="233"/>
      <c r="U206" s="237"/>
      <c r="V206" s="287"/>
      <c r="W206" s="287"/>
    </row>
    <row r="207" spans="8:23">
      <c r="H207" s="236" t="s">
        <v>346</v>
      </c>
      <c r="I207" s="237" t="s">
        <v>352</v>
      </c>
      <c r="J207" s="233"/>
      <c r="K207" s="233"/>
      <c r="L207" s="233"/>
      <c r="Q207" s="232" t="s">
        <v>737</v>
      </c>
      <c r="R207" s="287">
        <v>51</v>
      </c>
      <c r="S207" s="287">
        <v>51</v>
      </c>
      <c r="T207" s="233"/>
      <c r="U207" s="216"/>
      <c r="V207" s="287"/>
      <c r="W207" s="287"/>
    </row>
    <row r="208" spans="8:23">
      <c r="H208" s="236" t="s">
        <v>346</v>
      </c>
      <c r="I208" s="237" t="s">
        <v>353</v>
      </c>
      <c r="J208" s="233"/>
      <c r="K208" s="233"/>
      <c r="L208" s="233"/>
      <c r="Q208" s="237" t="s">
        <v>298</v>
      </c>
      <c r="R208" s="287">
        <v>61</v>
      </c>
      <c r="S208" s="287">
        <v>61</v>
      </c>
      <c r="T208" s="233"/>
      <c r="U208" s="237"/>
      <c r="V208" s="287"/>
      <c r="W208" s="287"/>
    </row>
    <row r="209" spans="8:23">
      <c r="H209" s="236" t="s">
        <v>346</v>
      </c>
      <c r="I209" s="237" t="s">
        <v>354</v>
      </c>
      <c r="J209" s="233"/>
      <c r="K209" s="233"/>
      <c r="L209" s="233"/>
      <c r="Q209" s="264" t="s">
        <v>717</v>
      </c>
      <c r="R209" s="287">
        <v>83</v>
      </c>
      <c r="S209" s="287">
        <v>83</v>
      </c>
      <c r="T209" s="233"/>
      <c r="U209" s="237"/>
      <c r="V209" s="287"/>
      <c r="W209" s="287"/>
    </row>
    <row r="210" spans="8:23">
      <c r="H210" s="236" t="s">
        <v>346</v>
      </c>
      <c r="I210" s="237" t="s">
        <v>355</v>
      </c>
      <c r="J210" s="233"/>
      <c r="K210" s="233"/>
      <c r="L210" s="233"/>
      <c r="Q210" s="264" t="s">
        <v>710</v>
      </c>
      <c r="R210" s="287">
        <v>86</v>
      </c>
      <c r="S210" s="287">
        <v>86</v>
      </c>
      <c r="T210" s="233"/>
      <c r="U210" s="237"/>
      <c r="V210" s="287"/>
      <c r="W210" s="287"/>
    </row>
    <row r="211" spans="8:23">
      <c r="H211" s="236" t="s">
        <v>346</v>
      </c>
      <c r="I211" s="237" t="s">
        <v>356</v>
      </c>
      <c r="J211" s="233"/>
      <c r="K211" s="272"/>
      <c r="L211" s="272"/>
      <c r="Q211" s="264" t="s">
        <v>711</v>
      </c>
      <c r="R211" s="287">
        <v>92</v>
      </c>
      <c r="S211" s="287">
        <v>92</v>
      </c>
      <c r="T211" s="272"/>
      <c r="U211" s="243"/>
      <c r="V211" s="287"/>
      <c r="W211" s="287"/>
    </row>
    <row r="212" spans="8:23">
      <c r="H212" s="271" t="s">
        <v>346</v>
      </c>
      <c r="I212" s="265" t="s">
        <v>357</v>
      </c>
      <c r="J212" s="272"/>
      <c r="K212" s="233"/>
      <c r="L212" s="233"/>
      <c r="Q212" s="264" t="s">
        <v>712</v>
      </c>
      <c r="R212" s="287">
        <v>83</v>
      </c>
      <c r="S212" s="287">
        <v>83</v>
      </c>
      <c r="T212" s="233"/>
      <c r="U212" s="237"/>
      <c r="V212" s="287"/>
      <c r="W212" s="287"/>
    </row>
    <row r="213" spans="8:23">
      <c r="H213" s="236" t="s">
        <v>346</v>
      </c>
      <c r="I213" s="237" t="s">
        <v>358</v>
      </c>
      <c r="J213" s="233"/>
      <c r="K213" s="233"/>
      <c r="L213" s="233"/>
      <c r="Q213" s="264" t="s">
        <v>713</v>
      </c>
      <c r="R213" s="287">
        <v>85</v>
      </c>
      <c r="S213" s="287">
        <v>85</v>
      </c>
      <c r="T213" s="233"/>
      <c r="U213" s="237"/>
      <c r="V213" s="287"/>
      <c r="W213" s="287"/>
    </row>
    <row r="214" spans="8:23">
      <c r="H214" s="236" t="s">
        <v>346</v>
      </c>
      <c r="I214" s="237" t="s">
        <v>359</v>
      </c>
      <c r="J214" s="233"/>
      <c r="K214" s="233"/>
      <c r="L214" s="233"/>
      <c r="Q214" s="237" t="s">
        <v>417</v>
      </c>
      <c r="R214" s="287">
        <v>46</v>
      </c>
      <c r="S214" s="287">
        <v>46</v>
      </c>
      <c r="T214" s="233"/>
      <c r="U214" s="237"/>
      <c r="V214" s="287"/>
      <c r="W214" s="287"/>
    </row>
    <row r="215" spans="8:23">
      <c r="H215" s="236" t="s">
        <v>346</v>
      </c>
      <c r="I215" s="237" t="s">
        <v>360</v>
      </c>
      <c r="J215" s="233"/>
      <c r="K215" s="233"/>
      <c r="L215" s="233"/>
      <c r="Q215" s="237" t="s">
        <v>567</v>
      </c>
      <c r="R215" s="287">
        <v>56</v>
      </c>
      <c r="S215" s="287">
        <v>56</v>
      </c>
      <c r="T215" s="233"/>
      <c r="U215" s="232"/>
      <c r="V215" s="287"/>
      <c r="W215" s="287"/>
    </row>
    <row r="216" spans="8:23" ht="25.5">
      <c r="H216" s="236" t="s">
        <v>346</v>
      </c>
      <c r="I216" s="237" t="s">
        <v>361</v>
      </c>
      <c r="J216" s="233"/>
      <c r="K216" s="233"/>
      <c r="L216" s="233"/>
      <c r="Q216" s="232" t="s">
        <v>731</v>
      </c>
      <c r="R216" s="287">
        <v>51</v>
      </c>
      <c r="S216" s="287">
        <v>51</v>
      </c>
      <c r="T216" s="233"/>
      <c r="U216" s="237"/>
      <c r="V216" s="287"/>
      <c r="W216" s="287"/>
    </row>
    <row r="217" spans="8:23">
      <c r="H217" s="236" t="s">
        <v>346</v>
      </c>
      <c r="I217" s="237" t="s">
        <v>362</v>
      </c>
      <c r="J217" s="233"/>
      <c r="K217" s="233"/>
      <c r="L217" s="233"/>
      <c r="Q217" s="237" t="s">
        <v>529</v>
      </c>
      <c r="R217" s="287">
        <v>51</v>
      </c>
      <c r="S217" s="287">
        <v>51</v>
      </c>
      <c r="T217" s="233"/>
      <c r="U217" s="264"/>
      <c r="V217" s="287"/>
      <c r="W217" s="287"/>
    </row>
    <row r="218" spans="8:23">
      <c r="H218" s="236" t="s">
        <v>346</v>
      </c>
      <c r="I218" s="237" t="s">
        <v>363</v>
      </c>
      <c r="J218" s="233"/>
      <c r="K218" s="233"/>
      <c r="L218" s="233"/>
      <c r="Q218" s="237" t="s">
        <v>479</v>
      </c>
      <c r="R218" s="287">
        <v>71</v>
      </c>
      <c r="S218" s="287">
        <v>71</v>
      </c>
      <c r="T218" s="233"/>
      <c r="U218" s="264"/>
      <c r="V218" s="287"/>
      <c r="W218" s="287"/>
    </row>
    <row r="219" spans="8:23">
      <c r="H219" s="236" t="s">
        <v>346</v>
      </c>
      <c r="I219" s="237" t="s">
        <v>364</v>
      </c>
      <c r="J219" s="233"/>
      <c r="K219" s="233"/>
      <c r="L219" s="233"/>
      <c r="Q219" s="237" t="s">
        <v>279</v>
      </c>
      <c r="R219" s="287">
        <v>56</v>
      </c>
      <c r="S219" s="287">
        <v>56</v>
      </c>
      <c r="T219" s="233"/>
      <c r="U219" s="264"/>
      <c r="V219" s="287"/>
      <c r="W219" s="287"/>
    </row>
    <row r="220" spans="8:23">
      <c r="H220" s="236" t="s">
        <v>346</v>
      </c>
      <c r="I220" s="237" t="s">
        <v>365</v>
      </c>
      <c r="J220" s="233"/>
      <c r="K220" s="233"/>
      <c r="L220" s="233"/>
      <c r="Q220" s="216" t="s">
        <v>677</v>
      </c>
      <c r="R220" s="287">
        <v>64</v>
      </c>
      <c r="S220" s="287">
        <v>64</v>
      </c>
      <c r="T220" s="233"/>
      <c r="U220" s="264"/>
      <c r="V220" s="287"/>
      <c r="W220" s="287"/>
    </row>
    <row r="221" spans="8:23">
      <c r="H221" s="236"/>
      <c r="I221" s="237" t="s">
        <v>569</v>
      </c>
      <c r="J221" s="233"/>
      <c r="K221" s="233"/>
      <c r="L221" s="233"/>
      <c r="Q221" s="216" t="s">
        <v>678</v>
      </c>
      <c r="R221" s="287">
        <v>69</v>
      </c>
      <c r="S221" s="287">
        <v>69</v>
      </c>
      <c r="T221" s="233"/>
      <c r="U221" s="264"/>
      <c r="V221" s="287"/>
      <c r="W221" s="287"/>
    </row>
    <row r="222" spans="8:23">
      <c r="H222" s="236" t="s">
        <v>366</v>
      </c>
      <c r="I222" s="237" t="s">
        <v>367</v>
      </c>
      <c r="J222" s="233"/>
      <c r="K222" s="233"/>
      <c r="L222" s="233"/>
      <c r="Q222" s="237" t="s">
        <v>355</v>
      </c>
      <c r="R222" s="287">
        <v>51</v>
      </c>
      <c r="S222" s="287">
        <v>51</v>
      </c>
      <c r="T222" s="233"/>
      <c r="U222" s="237"/>
      <c r="V222" s="287"/>
      <c r="W222" s="287"/>
    </row>
    <row r="223" spans="8:23" ht="25.5">
      <c r="H223" s="236" t="s">
        <v>366</v>
      </c>
      <c r="I223" s="232" t="s">
        <v>735</v>
      </c>
      <c r="J223" s="233"/>
      <c r="K223" s="233"/>
      <c r="L223" s="233"/>
      <c r="Q223" s="237" t="s">
        <v>378</v>
      </c>
      <c r="R223" s="287">
        <v>61</v>
      </c>
      <c r="S223" s="287">
        <v>61</v>
      </c>
      <c r="T223" s="233"/>
      <c r="U223" s="237"/>
      <c r="V223" s="287"/>
      <c r="W223" s="287"/>
    </row>
    <row r="224" spans="8:23">
      <c r="H224" s="236" t="s">
        <v>366</v>
      </c>
      <c r="I224" s="237" t="s">
        <v>368</v>
      </c>
      <c r="J224" s="233"/>
      <c r="K224" s="233"/>
      <c r="L224" s="233"/>
      <c r="Q224" s="237" t="s">
        <v>306</v>
      </c>
      <c r="R224" s="287">
        <v>61</v>
      </c>
      <c r="S224" s="287">
        <v>61</v>
      </c>
      <c r="T224" s="233"/>
      <c r="U224" s="232"/>
      <c r="V224" s="287"/>
      <c r="W224" s="287"/>
    </row>
    <row r="225" spans="8:23">
      <c r="H225" s="236" t="s">
        <v>366</v>
      </c>
      <c r="I225" s="237" t="s">
        <v>369</v>
      </c>
      <c r="J225" s="233"/>
      <c r="K225" s="233"/>
      <c r="L225" s="233"/>
      <c r="Q225" s="216" t="s">
        <v>679</v>
      </c>
      <c r="R225" s="287">
        <v>55</v>
      </c>
      <c r="S225" s="287">
        <v>55</v>
      </c>
      <c r="T225" s="233"/>
      <c r="U225" s="237"/>
      <c r="V225" s="287"/>
      <c r="W225" s="287"/>
    </row>
    <row r="226" spans="8:23">
      <c r="H226" s="236"/>
      <c r="I226" s="237" t="s">
        <v>569</v>
      </c>
      <c r="J226" s="233"/>
      <c r="K226" s="233"/>
      <c r="L226" s="233"/>
      <c r="Q226" s="237" t="s">
        <v>176</v>
      </c>
      <c r="R226" s="287">
        <v>46</v>
      </c>
      <c r="S226" s="287">
        <v>46</v>
      </c>
      <c r="T226" s="233"/>
      <c r="U226" s="237"/>
      <c r="V226" s="287"/>
      <c r="W226" s="287"/>
    </row>
    <row r="227" spans="8:23">
      <c r="H227" s="236" t="s">
        <v>370</v>
      </c>
      <c r="I227" s="237" t="s">
        <v>371</v>
      </c>
      <c r="J227" s="233"/>
      <c r="K227" s="233"/>
      <c r="L227" s="233"/>
      <c r="Q227" s="216" t="s">
        <v>680</v>
      </c>
      <c r="R227" s="287">
        <v>66</v>
      </c>
      <c r="S227" s="287">
        <v>66</v>
      </c>
      <c r="T227" s="233"/>
      <c r="U227" s="237"/>
      <c r="V227" s="287"/>
      <c r="W227" s="287"/>
    </row>
    <row r="228" spans="8:23">
      <c r="H228" s="236" t="s">
        <v>370</v>
      </c>
      <c r="I228" s="237" t="s">
        <v>372</v>
      </c>
      <c r="J228" s="233"/>
      <c r="K228" s="233"/>
      <c r="L228" s="233"/>
      <c r="Q228" s="237" t="s">
        <v>320</v>
      </c>
      <c r="R228" s="287">
        <v>56</v>
      </c>
      <c r="S228" s="287">
        <v>56</v>
      </c>
      <c r="T228" s="233"/>
      <c r="U228" s="216"/>
      <c r="V228" s="287"/>
      <c r="W228" s="287"/>
    </row>
    <row r="229" spans="8:23">
      <c r="H229" s="236" t="s">
        <v>370</v>
      </c>
      <c r="I229" s="237" t="s">
        <v>373</v>
      </c>
      <c r="J229" s="233"/>
      <c r="K229" s="233"/>
      <c r="L229" s="233"/>
      <c r="Q229" s="216" t="s">
        <v>681</v>
      </c>
      <c r="R229" s="287">
        <v>75</v>
      </c>
      <c r="S229" s="287">
        <v>75</v>
      </c>
      <c r="T229" s="233"/>
      <c r="U229" s="216"/>
      <c r="V229" s="287"/>
      <c r="W229" s="287"/>
    </row>
    <row r="230" spans="8:23">
      <c r="H230" s="236" t="s">
        <v>370</v>
      </c>
      <c r="I230" s="237" t="s">
        <v>762</v>
      </c>
      <c r="J230" s="233"/>
      <c r="K230" s="233"/>
      <c r="L230" s="233"/>
      <c r="Q230" s="237" t="s">
        <v>310</v>
      </c>
      <c r="R230" s="287">
        <v>56</v>
      </c>
      <c r="S230" s="287">
        <v>56</v>
      </c>
      <c r="T230" s="233"/>
      <c r="U230" s="237"/>
      <c r="V230" s="287"/>
      <c r="W230" s="287"/>
    </row>
    <row r="231" spans="8:23">
      <c r="H231" s="236" t="s">
        <v>370</v>
      </c>
      <c r="I231" s="237" t="s">
        <v>374</v>
      </c>
      <c r="J231" s="233"/>
      <c r="K231" s="233"/>
      <c r="L231" s="233"/>
      <c r="Q231" s="216" t="s">
        <v>682</v>
      </c>
      <c r="R231" s="287">
        <v>50</v>
      </c>
      <c r="S231" s="287">
        <v>50</v>
      </c>
      <c r="T231" s="233"/>
      <c r="U231" s="237"/>
      <c r="V231" s="287"/>
      <c r="W231" s="287"/>
    </row>
    <row r="232" spans="8:23">
      <c r="H232" s="236" t="s">
        <v>370</v>
      </c>
      <c r="I232" s="237" t="s">
        <v>375</v>
      </c>
      <c r="J232" s="233"/>
      <c r="K232" s="233"/>
      <c r="L232" s="233"/>
      <c r="Q232" s="237" t="s">
        <v>255</v>
      </c>
      <c r="R232" s="287">
        <v>71</v>
      </c>
      <c r="S232" s="287">
        <v>71</v>
      </c>
      <c r="T232" s="233"/>
      <c r="U232" s="237"/>
      <c r="V232" s="287"/>
      <c r="W232" s="287"/>
    </row>
    <row r="233" spans="8:23">
      <c r="H233" s="236" t="s">
        <v>370</v>
      </c>
      <c r="I233" s="237" t="s">
        <v>376</v>
      </c>
      <c r="J233" s="233"/>
      <c r="K233" s="233"/>
      <c r="L233" s="233"/>
      <c r="Q233" s="237" t="s">
        <v>434</v>
      </c>
      <c r="R233" s="287">
        <v>61</v>
      </c>
      <c r="S233" s="287">
        <v>61</v>
      </c>
      <c r="T233" s="233"/>
      <c r="U233" s="216"/>
      <c r="V233" s="287"/>
      <c r="W233" s="287"/>
    </row>
    <row r="234" spans="8:23">
      <c r="H234" s="236"/>
      <c r="I234" s="237" t="s">
        <v>569</v>
      </c>
      <c r="J234" s="233"/>
      <c r="K234" s="233"/>
      <c r="L234" s="233"/>
      <c r="Q234" s="216" t="s">
        <v>683</v>
      </c>
      <c r="R234" s="287">
        <v>65</v>
      </c>
      <c r="S234" s="287">
        <v>65</v>
      </c>
      <c r="T234" s="233"/>
      <c r="U234" s="237"/>
      <c r="V234" s="287"/>
      <c r="W234" s="287"/>
    </row>
    <row r="235" spans="8:23">
      <c r="H235" s="236" t="s">
        <v>377</v>
      </c>
      <c r="I235" s="237" t="s">
        <v>586</v>
      </c>
      <c r="J235" s="233"/>
      <c r="K235" s="233"/>
      <c r="L235" s="233"/>
      <c r="Q235" s="237" t="s">
        <v>418</v>
      </c>
      <c r="R235" s="287">
        <v>66</v>
      </c>
      <c r="S235" s="287">
        <v>66</v>
      </c>
      <c r="T235" s="233"/>
      <c r="U235" s="216"/>
      <c r="V235" s="287"/>
      <c r="W235" s="287"/>
    </row>
    <row r="236" spans="8:23">
      <c r="H236" s="236" t="s">
        <v>377</v>
      </c>
      <c r="I236" s="237" t="s">
        <v>378</v>
      </c>
      <c r="J236" s="233"/>
      <c r="K236" s="233"/>
      <c r="L236" s="233"/>
      <c r="Q236" s="237" t="s">
        <v>256</v>
      </c>
      <c r="R236" s="287">
        <v>46</v>
      </c>
      <c r="S236" s="287">
        <v>46</v>
      </c>
      <c r="T236" s="233"/>
      <c r="U236" s="237"/>
      <c r="V236" s="287"/>
      <c r="W236" s="287"/>
    </row>
    <row r="237" spans="8:23">
      <c r="H237" s="236" t="s">
        <v>377</v>
      </c>
      <c r="I237" s="237" t="s">
        <v>573</v>
      </c>
      <c r="J237" s="233"/>
      <c r="K237" s="233"/>
      <c r="L237" s="233"/>
      <c r="Q237" s="216" t="s">
        <v>684</v>
      </c>
      <c r="R237" s="287">
        <v>63</v>
      </c>
      <c r="S237" s="287">
        <v>63</v>
      </c>
      <c r="T237" s="233"/>
      <c r="U237" s="216"/>
      <c r="V237" s="287"/>
      <c r="W237" s="287"/>
    </row>
    <row r="238" spans="8:23">
      <c r="H238" s="236" t="s">
        <v>377</v>
      </c>
      <c r="I238" s="237" t="s">
        <v>379</v>
      </c>
      <c r="J238" s="246"/>
      <c r="K238" s="233"/>
      <c r="L238" s="233"/>
      <c r="Q238" s="237" t="s">
        <v>490</v>
      </c>
      <c r="R238" s="287">
        <v>56</v>
      </c>
      <c r="S238" s="287">
        <v>56</v>
      </c>
      <c r="T238" s="233"/>
      <c r="U238" s="237"/>
      <c r="V238" s="287"/>
      <c r="W238" s="287"/>
    </row>
    <row r="239" spans="8:23">
      <c r="H239" s="263" t="s">
        <v>377</v>
      </c>
      <c r="I239" s="232" t="s">
        <v>736</v>
      </c>
      <c r="J239" s="233"/>
      <c r="K239" s="233"/>
      <c r="L239" s="233"/>
      <c r="Q239" s="216" t="s">
        <v>685</v>
      </c>
      <c r="R239" s="287">
        <v>61</v>
      </c>
      <c r="S239" s="287">
        <v>61</v>
      </c>
      <c r="T239" s="233"/>
      <c r="U239" s="216"/>
      <c r="V239" s="287"/>
      <c r="W239" s="287"/>
    </row>
    <row r="240" spans="8:23">
      <c r="H240" s="236"/>
      <c r="I240" s="237" t="s">
        <v>569</v>
      </c>
      <c r="J240" s="233"/>
      <c r="K240" s="233"/>
      <c r="L240" s="233"/>
      <c r="Q240" s="216" t="s">
        <v>686</v>
      </c>
      <c r="R240" s="287">
        <v>74</v>
      </c>
      <c r="S240" s="287">
        <v>74</v>
      </c>
      <c r="T240" s="233"/>
      <c r="U240" s="237"/>
      <c r="V240" s="287"/>
      <c r="W240" s="287"/>
    </row>
    <row r="241" spans="8:23">
      <c r="H241" s="236" t="s">
        <v>380</v>
      </c>
      <c r="I241" s="237" t="s">
        <v>381</v>
      </c>
      <c r="J241" s="233"/>
      <c r="K241" s="233"/>
      <c r="L241" s="233"/>
      <c r="Q241" s="213" t="s">
        <v>596</v>
      </c>
      <c r="R241" s="287">
        <v>30</v>
      </c>
      <c r="S241" s="287">
        <v>30</v>
      </c>
      <c r="T241" s="233"/>
      <c r="U241" s="237"/>
      <c r="V241" s="287"/>
      <c r="W241" s="287"/>
    </row>
    <row r="242" spans="8:23">
      <c r="H242" s="236" t="s">
        <v>380</v>
      </c>
      <c r="I242" s="237" t="s">
        <v>382</v>
      </c>
      <c r="J242" s="233"/>
      <c r="K242" s="233"/>
      <c r="L242" s="233"/>
      <c r="Q242" s="265" t="s">
        <v>329</v>
      </c>
      <c r="R242" s="287">
        <v>51</v>
      </c>
      <c r="S242" s="287">
        <v>51</v>
      </c>
      <c r="T242" s="233"/>
      <c r="U242" s="216"/>
      <c r="V242" s="287"/>
      <c r="W242" s="287"/>
    </row>
    <row r="243" spans="8:23">
      <c r="H243" s="236" t="s">
        <v>380</v>
      </c>
      <c r="I243" s="237" t="s">
        <v>383</v>
      </c>
      <c r="J243" s="233"/>
      <c r="K243" s="233"/>
      <c r="L243" s="233"/>
      <c r="Q243" s="237" t="s">
        <v>394</v>
      </c>
      <c r="R243" s="287">
        <v>51</v>
      </c>
      <c r="S243" s="287">
        <v>51</v>
      </c>
      <c r="T243" s="233"/>
      <c r="U243" s="237"/>
      <c r="V243" s="287"/>
      <c r="W243" s="287"/>
    </row>
    <row r="244" spans="8:23">
      <c r="H244" s="236" t="s">
        <v>380</v>
      </c>
      <c r="I244" s="237" t="s">
        <v>384</v>
      </c>
      <c r="J244" s="233"/>
      <c r="K244" s="233"/>
      <c r="L244" s="233"/>
      <c r="Q244" s="237" t="s">
        <v>579</v>
      </c>
      <c r="R244" s="287">
        <v>51</v>
      </c>
      <c r="S244" s="287">
        <v>51</v>
      </c>
      <c r="T244" s="233"/>
      <c r="U244" s="237"/>
      <c r="V244" s="287"/>
      <c r="W244" s="287"/>
    </row>
    <row r="245" spans="8:23">
      <c r="H245" s="236"/>
      <c r="I245" s="237" t="s">
        <v>569</v>
      </c>
      <c r="J245" s="233"/>
      <c r="K245" s="233"/>
      <c r="L245" s="233"/>
      <c r="Q245" s="237" t="s">
        <v>580</v>
      </c>
      <c r="R245" s="287">
        <v>56</v>
      </c>
      <c r="S245" s="287">
        <v>56</v>
      </c>
      <c r="T245" s="233"/>
      <c r="U245" s="216"/>
      <c r="V245" s="287"/>
      <c r="W245" s="287"/>
    </row>
    <row r="246" spans="8:23">
      <c r="H246" s="236" t="s">
        <v>385</v>
      </c>
      <c r="I246" s="237" t="s">
        <v>386</v>
      </c>
      <c r="J246" s="233"/>
      <c r="K246" s="233"/>
      <c r="L246" s="233"/>
      <c r="Q246" s="237" t="s">
        <v>316</v>
      </c>
      <c r="R246" s="287">
        <v>61</v>
      </c>
      <c r="S246" s="287">
        <v>61</v>
      </c>
      <c r="T246" s="233"/>
      <c r="U246" s="237"/>
      <c r="V246" s="287"/>
      <c r="W246" s="287"/>
    </row>
    <row r="247" spans="8:23">
      <c r="H247" s="236"/>
      <c r="I247" s="237" t="s">
        <v>569</v>
      </c>
      <c r="J247" s="233"/>
      <c r="K247" s="233"/>
      <c r="L247" s="233"/>
      <c r="Q247" s="237" t="s">
        <v>557</v>
      </c>
      <c r="R247" s="287">
        <v>51</v>
      </c>
      <c r="S247" s="287">
        <v>51</v>
      </c>
      <c r="T247" s="233"/>
      <c r="U247" s="216"/>
      <c r="V247" s="287"/>
      <c r="W247" s="287"/>
    </row>
    <row r="248" spans="8:23">
      <c r="H248" s="236" t="s">
        <v>387</v>
      </c>
      <c r="I248" s="232" t="s">
        <v>737</v>
      </c>
      <c r="J248" s="233"/>
      <c r="K248" s="233"/>
      <c r="L248" s="233"/>
      <c r="Q248" s="237" t="s">
        <v>419</v>
      </c>
      <c r="R248" s="287">
        <v>61</v>
      </c>
      <c r="S248" s="287">
        <v>61</v>
      </c>
      <c r="T248" s="233"/>
      <c r="U248" s="216"/>
      <c r="V248" s="287"/>
      <c r="W248" s="287"/>
    </row>
    <row r="249" spans="8:23">
      <c r="H249" s="236" t="s">
        <v>387</v>
      </c>
      <c r="I249" s="237" t="s">
        <v>388</v>
      </c>
      <c r="J249" s="233"/>
      <c r="K249" s="233"/>
      <c r="L249" s="233"/>
      <c r="Q249" s="237" t="s">
        <v>257</v>
      </c>
      <c r="R249" s="287">
        <v>46</v>
      </c>
      <c r="S249" s="287">
        <v>46</v>
      </c>
      <c r="T249" s="233"/>
      <c r="U249" s="213"/>
      <c r="V249" s="287"/>
      <c r="W249" s="287"/>
    </row>
    <row r="250" spans="8:23">
      <c r="H250" s="236" t="s">
        <v>387</v>
      </c>
      <c r="I250" s="237" t="s">
        <v>389</v>
      </c>
      <c r="J250" s="233"/>
      <c r="K250" s="233"/>
      <c r="L250" s="233"/>
      <c r="Q250" s="237" t="s">
        <v>237</v>
      </c>
      <c r="R250" s="287">
        <v>66</v>
      </c>
      <c r="S250" s="287">
        <v>66</v>
      </c>
      <c r="T250" s="233"/>
      <c r="U250" s="265"/>
      <c r="V250" s="287"/>
      <c r="W250" s="287"/>
    </row>
    <row r="251" spans="8:23">
      <c r="H251" s="236"/>
      <c r="I251" s="237" t="s">
        <v>569</v>
      </c>
      <c r="J251" s="233"/>
      <c r="K251" s="233"/>
      <c r="L251" s="233"/>
      <c r="Q251" s="264" t="s">
        <v>714</v>
      </c>
      <c r="R251" s="287">
        <v>99</v>
      </c>
      <c r="S251" s="287">
        <v>99</v>
      </c>
      <c r="T251" s="233"/>
      <c r="U251" s="237"/>
      <c r="V251" s="287"/>
      <c r="W251" s="287"/>
    </row>
    <row r="252" spans="8:23">
      <c r="H252" s="236" t="s">
        <v>390</v>
      </c>
      <c r="I252" s="237" t="s">
        <v>391</v>
      </c>
      <c r="J252" s="233"/>
      <c r="K252" s="233"/>
      <c r="L252" s="233"/>
      <c r="Q252" s="237" t="s">
        <v>469</v>
      </c>
      <c r="R252" s="287">
        <v>56</v>
      </c>
      <c r="S252" s="287">
        <v>56</v>
      </c>
      <c r="T252" s="233"/>
      <c r="U252" s="237"/>
      <c r="V252" s="287"/>
      <c r="W252" s="287"/>
    </row>
    <row r="253" spans="8:23">
      <c r="H253" s="236" t="s">
        <v>390</v>
      </c>
      <c r="I253" s="237" t="s">
        <v>392</v>
      </c>
      <c r="J253" s="233"/>
      <c r="K253" s="233"/>
      <c r="L253" s="233"/>
      <c r="Q253" s="237" t="s">
        <v>505</v>
      </c>
      <c r="R253" s="287">
        <v>56</v>
      </c>
      <c r="S253" s="287">
        <v>56</v>
      </c>
      <c r="T253" s="233"/>
      <c r="U253" s="237"/>
      <c r="V253" s="287"/>
      <c r="W253" s="287"/>
    </row>
    <row r="254" spans="8:23">
      <c r="H254" s="236" t="s">
        <v>390</v>
      </c>
      <c r="I254" s="237" t="s">
        <v>584</v>
      </c>
      <c r="J254" s="233"/>
      <c r="K254" s="233"/>
      <c r="L254" s="233"/>
      <c r="Q254" s="237" t="s">
        <v>748</v>
      </c>
      <c r="R254" s="287">
        <v>56</v>
      </c>
      <c r="S254" s="287">
        <v>56</v>
      </c>
      <c r="T254" s="233"/>
      <c r="U254" s="237"/>
      <c r="V254" s="287"/>
      <c r="W254" s="287"/>
    </row>
    <row r="255" spans="8:23">
      <c r="H255" s="236" t="s">
        <v>390</v>
      </c>
      <c r="I255" s="237" t="s">
        <v>394</v>
      </c>
      <c r="J255" s="233"/>
      <c r="K255" s="233"/>
      <c r="L255" s="233"/>
      <c r="Q255" s="237" t="s">
        <v>388</v>
      </c>
      <c r="R255" s="287">
        <v>71</v>
      </c>
      <c r="S255" s="287">
        <v>71</v>
      </c>
      <c r="T255" s="233"/>
      <c r="U255" s="237"/>
      <c r="V255" s="287"/>
      <c r="W255" s="287"/>
    </row>
    <row r="256" spans="8:23" ht="25.5">
      <c r="H256" s="236" t="s">
        <v>390</v>
      </c>
      <c r="I256" s="232" t="s">
        <v>738</v>
      </c>
      <c r="J256" s="233"/>
      <c r="K256" s="233"/>
      <c r="L256" s="233"/>
      <c r="Q256" s="232" t="s">
        <v>738</v>
      </c>
      <c r="R256" s="287">
        <v>56</v>
      </c>
      <c r="S256" s="287">
        <v>56</v>
      </c>
      <c r="T256" s="233"/>
      <c r="U256" s="237"/>
      <c r="V256" s="287"/>
      <c r="W256" s="287"/>
    </row>
    <row r="257" spans="8:23">
      <c r="H257" s="236" t="s">
        <v>390</v>
      </c>
      <c r="I257" s="237" t="s">
        <v>577</v>
      </c>
      <c r="J257" s="233"/>
      <c r="K257" s="233"/>
      <c r="L257" s="233"/>
      <c r="Q257" s="237" t="s">
        <v>242</v>
      </c>
      <c r="R257" s="287">
        <v>46</v>
      </c>
      <c r="S257" s="287">
        <v>46</v>
      </c>
      <c r="T257" s="233"/>
      <c r="U257" s="237"/>
      <c r="V257" s="287"/>
      <c r="W257" s="287"/>
    </row>
    <row r="258" spans="8:23">
      <c r="H258" s="236" t="s">
        <v>390</v>
      </c>
      <c r="I258" s="237" t="s">
        <v>395</v>
      </c>
      <c r="J258" s="233"/>
      <c r="K258" s="233"/>
      <c r="L258" s="233"/>
      <c r="Q258" s="237" t="s">
        <v>311</v>
      </c>
      <c r="R258" s="287">
        <v>61</v>
      </c>
      <c r="S258" s="287">
        <v>61</v>
      </c>
      <c r="T258" s="233"/>
      <c r="U258" s="237"/>
      <c r="V258" s="287"/>
      <c r="W258" s="287"/>
    </row>
    <row r="259" spans="8:23">
      <c r="H259" s="236"/>
      <c r="I259" s="237" t="s">
        <v>569</v>
      </c>
      <c r="J259" s="233"/>
      <c r="K259" s="233"/>
      <c r="L259" s="233"/>
      <c r="Q259" s="237" t="s">
        <v>330</v>
      </c>
      <c r="R259" s="287">
        <v>61</v>
      </c>
      <c r="S259" s="287">
        <v>61</v>
      </c>
      <c r="T259" s="233"/>
      <c r="U259" s="264"/>
      <c r="V259" s="287"/>
      <c r="W259" s="287"/>
    </row>
    <row r="260" spans="8:23" ht="25.5">
      <c r="H260" s="236" t="s">
        <v>396</v>
      </c>
      <c r="I260" s="237" t="s">
        <v>397</v>
      </c>
      <c r="J260" s="233"/>
      <c r="K260" s="233"/>
      <c r="L260" s="233"/>
      <c r="Q260" s="213" t="s">
        <v>597</v>
      </c>
      <c r="R260" s="287">
        <v>30</v>
      </c>
      <c r="S260" s="287">
        <v>30</v>
      </c>
      <c r="T260" s="233"/>
      <c r="U260" s="237"/>
      <c r="V260" s="287"/>
      <c r="W260" s="287"/>
    </row>
    <row r="261" spans="8:23">
      <c r="H261" s="236" t="s">
        <v>396</v>
      </c>
      <c r="I261" s="237" t="s">
        <v>398</v>
      </c>
      <c r="J261" s="233"/>
      <c r="K261" s="233"/>
      <c r="L261" s="233"/>
      <c r="Q261" s="237" t="s">
        <v>459</v>
      </c>
      <c r="R261" s="287">
        <v>56</v>
      </c>
      <c r="S261" s="287">
        <v>56</v>
      </c>
      <c r="T261" s="233"/>
      <c r="U261" s="237"/>
      <c r="V261" s="287"/>
      <c r="W261" s="287"/>
    </row>
    <row r="262" spans="8:23">
      <c r="H262" s="236" t="s">
        <v>396</v>
      </c>
      <c r="I262" s="237" t="s">
        <v>399</v>
      </c>
      <c r="J262" s="233"/>
      <c r="K262" s="233"/>
      <c r="L262" s="233"/>
      <c r="Q262" s="237" t="s">
        <v>184</v>
      </c>
      <c r="R262" s="287">
        <v>61</v>
      </c>
      <c r="S262" s="287">
        <v>61</v>
      </c>
      <c r="T262" s="233"/>
      <c r="U262" s="237"/>
      <c r="V262" s="287"/>
      <c r="W262" s="287"/>
    </row>
    <row r="263" spans="8:23">
      <c r="H263" s="236" t="s">
        <v>396</v>
      </c>
      <c r="I263" s="237" t="s">
        <v>400</v>
      </c>
      <c r="J263" s="233"/>
      <c r="K263" s="233"/>
      <c r="L263" s="233"/>
      <c r="Q263" s="282" t="s">
        <v>744</v>
      </c>
      <c r="R263" s="287">
        <v>75</v>
      </c>
      <c r="S263" s="287">
        <v>75</v>
      </c>
      <c r="T263" s="233"/>
      <c r="U263" s="237"/>
      <c r="V263" s="287"/>
      <c r="W263" s="287"/>
    </row>
    <row r="264" spans="8:23">
      <c r="H264" s="236" t="s">
        <v>396</v>
      </c>
      <c r="I264" s="237" t="s">
        <v>401</v>
      </c>
      <c r="J264" s="233"/>
      <c r="K264" s="233"/>
      <c r="L264" s="233"/>
      <c r="Q264" s="237" t="s">
        <v>409</v>
      </c>
      <c r="R264" s="287">
        <v>51</v>
      </c>
      <c r="S264" s="287">
        <v>51</v>
      </c>
      <c r="T264" s="233"/>
      <c r="U264" s="232"/>
      <c r="V264" s="287"/>
      <c r="W264" s="287"/>
    </row>
    <row r="265" spans="8:23">
      <c r="H265" s="236" t="s">
        <v>396</v>
      </c>
      <c r="I265" s="237" t="s">
        <v>402</v>
      </c>
      <c r="J265" s="233"/>
      <c r="K265" s="233"/>
      <c r="L265" s="233"/>
      <c r="Q265" s="237" t="s">
        <v>190</v>
      </c>
      <c r="R265" s="287">
        <v>71</v>
      </c>
      <c r="S265" s="287">
        <v>71</v>
      </c>
      <c r="T265" s="233"/>
      <c r="U265" s="237"/>
      <c r="V265" s="287"/>
      <c r="W265" s="287"/>
    </row>
    <row r="266" spans="8:23">
      <c r="H266" s="236" t="s">
        <v>396</v>
      </c>
      <c r="I266" s="237" t="s">
        <v>403</v>
      </c>
      <c r="J266" s="233"/>
      <c r="K266" s="233"/>
      <c r="L266" s="233"/>
      <c r="Q266" s="237" t="s">
        <v>530</v>
      </c>
      <c r="R266" s="287">
        <v>61</v>
      </c>
      <c r="S266" s="287">
        <v>61</v>
      </c>
      <c r="T266" s="233"/>
      <c r="U266" s="237"/>
      <c r="V266" s="287"/>
      <c r="W266" s="287"/>
    </row>
    <row r="267" spans="8:23">
      <c r="H267" s="236" t="s">
        <v>396</v>
      </c>
      <c r="I267" s="237" t="s">
        <v>404</v>
      </c>
      <c r="J267" s="233"/>
      <c r="K267" s="233"/>
      <c r="L267" s="233"/>
      <c r="Q267" s="237" t="s">
        <v>312</v>
      </c>
      <c r="R267" s="287">
        <v>61</v>
      </c>
      <c r="S267" s="287">
        <v>61</v>
      </c>
      <c r="T267" s="233"/>
      <c r="U267" s="237"/>
      <c r="V267" s="287"/>
      <c r="W267" s="287"/>
    </row>
    <row r="268" spans="8:23">
      <c r="H268" s="236" t="s">
        <v>396</v>
      </c>
      <c r="I268" s="237" t="s">
        <v>405</v>
      </c>
      <c r="J268" s="233"/>
      <c r="K268" s="233"/>
      <c r="L268" s="233"/>
      <c r="Q268" s="264" t="s">
        <v>715</v>
      </c>
      <c r="R268" s="287">
        <v>85</v>
      </c>
      <c r="S268" s="287">
        <v>85</v>
      </c>
      <c r="T268" s="233"/>
      <c r="U268" s="237"/>
      <c r="V268" s="287"/>
      <c r="W268" s="287"/>
    </row>
    <row r="269" spans="8:23" ht="25.5">
      <c r="H269" s="236" t="s">
        <v>396</v>
      </c>
      <c r="I269" s="232" t="s">
        <v>739</v>
      </c>
      <c r="J269" s="233"/>
      <c r="K269" s="233"/>
      <c r="L269" s="233"/>
      <c r="Q269" s="281" t="s">
        <v>746</v>
      </c>
      <c r="R269" s="287">
        <v>102</v>
      </c>
      <c r="S269" s="287">
        <v>102</v>
      </c>
      <c r="T269" s="233"/>
      <c r="U269" s="213"/>
      <c r="V269" s="287"/>
      <c r="W269" s="287"/>
    </row>
    <row r="270" spans="8:23">
      <c r="H270" s="236" t="s">
        <v>396</v>
      </c>
      <c r="I270" s="237" t="s">
        <v>406</v>
      </c>
      <c r="J270" s="233"/>
      <c r="K270" s="233"/>
      <c r="L270" s="233"/>
      <c r="Q270" s="243" t="s">
        <v>647</v>
      </c>
      <c r="R270" s="287">
        <v>46</v>
      </c>
      <c r="S270" s="287">
        <v>46</v>
      </c>
      <c r="T270" s="233"/>
      <c r="U270" s="237"/>
      <c r="V270" s="287"/>
      <c r="W270" s="287"/>
    </row>
    <row r="271" spans="8:23">
      <c r="H271" s="236"/>
      <c r="I271" s="237" t="s">
        <v>569</v>
      </c>
      <c r="J271" s="233"/>
      <c r="K271" s="233"/>
      <c r="L271" s="233"/>
      <c r="Q271" s="237" t="s">
        <v>531</v>
      </c>
      <c r="R271" s="287">
        <v>51</v>
      </c>
      <c r="S271" s="287">
        <v>51</v>
      </c>
      <c r="T271" s="233"/>
      <c r="U271" s="237"/>
      <c r="V271" s="287"/>
      <c r="W271" s="287"/>
    </row>
    <row r="272" spans="8:23">
      <c r="H272" s="236" t="s">
        <v>407</v>
      </c>
      <c r="I272" s="237" t="s">
        <v>408</v>
      </c>
      <c r="J272" s="233"/>
      <c r="K272" s="233"/>
      <c r="L272" s="233"/>
      <c r="Q272" s="237" t="s">
        <v>558</v>
      </c>
      <c r="R272" s="287">
        <v>56</v>
      </c>
      <c r="S272" s="287">
        <v>56</v>
      </c>
      <c r="T272" s="233"/>
      <c r="U272" s="282"/>
      <c r="V272" s="287"/>
      <c r="W272" s="287"/>
    </row>
    <row r="273" spans="8:23">
      <c r="H273" s="236" t="s">
        <v>407</v>
      </c>
      <c r="I273" s="237" t="s">
        <v>766</v>
      </c>
      <c r="J273" s="233"/>
      <c r="K273" s="233"/>
      <c r="L273" s="233"/>
      <c r="Q273" s="213" t="s">
        <v>598</v>
      </c>
      <c r="R273" s="287">
        <v>69</v>
      </c>
      <c r="S273" s="287">
        <v>69</v>
      </c>
      <c r="T273" s="233"/>
      <c r="U273" s="237"/>
      <c r="V273" s="287"/>
      <c r="W273" s="287"/>
    </row>
    <row r="274" spans="8:23">
      <c r="H274" s="236" t="s">
        <v>407</v>
      </c>
      <c r="I274" s="237" t="s">
        <v>409</v>
      </c>
      <c r="J274" s="233"/>
      <c r="K274" s="233"/>
      <c r="L274" s="233"/>
      <c r="Q274" s="237" t="s">
        <v>750</v>
      </c>
      <c r="R274" s="287">
        <v>51</v>
      </c>
      <c r="S274" s="287">
        <v>51</v>
      </c>
      <c r="T274" s="233"/>
      <c r="U274" s="237"/>
      <c r="V274" s="287"/>
      <c r="W274" s="287"/>
    </row>
    <row r="275" spans="8:23">
      <c r="H275" s="236" t="s">
        <v>407</v>
      </c>
      <c r="I275" s="237" t="s">
        <v>748</v>
      </c>
      <c r="J275" s="233"/>
      <c r="K275" s="233"/>
      <c r="L275" s="233"/>
      <c r="Q275" s="237" t="s">
        <v>191</v>
      </c>
      <c r="R275" s="287">
        <v>61</v>
      </c>
      <c r="S275" s="287">
        <v>61</v>
      </c>
      <c r="T275" s="233"/>
      <c r="U275" s="237"/>
      <c r="V275" s="287"/>
      <c r="W275" s="287"/>
    </row>
    <row r="276" spans="8:23">
      <c r="H276" s="236" t="s">
        <v>407</v>
      </c>
      <c r="I276" s="237" t="s">
        <v>410</v>
      </c>
      <c r="J276" s="233"/>
      <c r="K276" s="233"/>
      <c r="L276" s="233"/>
      <c r="Q276" s="237" t="s">
        <v>532</v>
      </c>
      <c r="R276" s="287">
        <v>46</v>
      </c>
      <c r="S276" s="287">
        <v>46</v>
      </c>
      <c r="T276" s="233"/>
      <c r="U276" s="237"/>
      <c r="V276" s="287"/>
      <c r="W276" s="287"/>
    </row>
    <row r="277" spans="8:23">
      <c r="H277" s="236" t="s">
        <v>407</v>
      </c>
      <c r="I277" s="237" t="s">
        <v>411</v>
      </c>
      <c r="J277" s="233"/>
      <c r="K277" s="233"/>
      <c r="L277" s="233"/>
      <c r="Q277" s="237" t="s">
        <v>577</v>
      </c>
      <c r="R277" s="287">
        <v>56</v>
      </c>
      <c r="S277" s="287">
        <v>56</v>
      </c>
      <c r="T277" s="233"/>
      <c r="U277" s="264"/>
      <c r="V277" s="287"/>
      <c r="W277" s="287"/>
    </row>
    <row r="278" spans="8:23">
      <c r="H278" s="236"/>
      <c r="I278" s="237" t="s">
        <v>569</v>
      </c>
      <c r="J278" s="233"/>
      <c r="K278" s="233"/>
      <c r="L278" s="233"/>
      <c r="Q278" s="237" t="s">
        <v>578</v>
      </c>
      <c r="R278" s="287">
        <v>71</v>
      </c>
      <c r="S278" s="287">
        <v>71</v>
      </c>
      <c r="T278" s="233"/>
      <c r="U278" s="281"/>
      <c r="V278" s="287"/>
      <c r="W278" s="287"/>
    </row>
    <row r="279" spans="8:23" ht="25.5">
      <c r="H279" s="236" t="s">
        <v>412</v>
      </c>
      <c r="I279" s="237" t="s">
        <v>413</v>
      </c>
      <c r="J279" s="233"/>
      <c r="K279" s="233"/>
      <c r="L279" s="233"/>
      <c r="Q279" s="237" t="s">
        <v>420</v>
      </c>
      <c r="R279" s="287">
        <v>71</v>
      </c>
      <c r="S279" s="287">
        <v>71</v>
      </c>
      <c r="T279" s="233"/>
      <c r="U279" s="243"/>
      <c r="V279" s="287"/>
      <c r="W279" s="287"/>
    </row>
    <row r="280" spans="8:23">
      <c r="H280" s="236" t="s">
        <v>412</v>
      </c>
      <c r="I280" s="237" t="s">
        <v>414</v>
      </c>
      <c r="J280" s="233"/>
      <c r="K280" s="233"/>
      <c r="L280" s="233"/>
      <c r="Q280" s="224" t="s">
        <v>595</v>
      </c>
      <c r="R280" s="287">
        <v>30</v>
      </c>
      <c r="S280" s="287">
        <v>30</v>
      </c>
      <c r="T280" s="233"/>
      <c r="U280" s="237"/>
      <c r="V280" s="287"/>
      <c r="W280" s="287"/>
    </row>
    <row r="281" spans="8:23">
      <c r="H281" s="236" t="s">
        <v>412</v>
      </c>
      <c r="I281" s="237" t="s">
        <v>415</v>
      </c>
      <c r="J281" s="233"/>
      <c r="K281" s="233"/>
      <c r="L281" s="233"/>
      <c r="Q281" s="237" t="s">
        <v>339</v>
      </c>
      <c r="R281" s="287">
        <v>71</v>
      </c>
      <c r="S281" s="287">
        <v>71</v>
      </c>
      <c r="T281" s="233"/>
      <c r="U281" s="237"/>
      <c r="V281" s="287"/>
      <c r="W281" s="287"/>
    </row>
    <row r="282" spans="8:23" ht="25.5">
      <c r="H282" s="236" t="s">
        <v>412</v>
      </c>
      <c r="I282" s="232" t="s">
        <v>740</v>
      </c>
      <c r="J282" s="233"/>
      <c r="K282" s="233"/>
      <c r="L282" s="233"/>
      <c r="Q282" s="243" t="s">
        <v>648</v>
      </c>
      <c r="R282" s="287">
        <v>90</v>
      </c>
      <c r="S282" s="287">
        <v>90</v>
      </c>
      <c r="T282" s="233"/>
      <c r="U282" s="237"/>
      <c r="V282" s="287"/>
      <c r="W282" s="287"/>
    </row>
    <row r="283" spans="8:23">
      <c r="H283" s="236" t="s">
        <v>412</v>
      </c>
      <c r="I283" s="237" t="s">
        <v>416</v>
      </c>
      <c r="J283" s="233"/>
      <c r="K283" s="233"/>
      <c r="L283" s="233"/>
      <c r="Q283" s="237" t="s">
        <v>506</v>
      </c>
      <c r="R283" s="287">
        <v>56</v>
      </c>
      <c r="S283" s="287">
        <v>56</v>
      </c>
      <c r="T283" s="233"/>
      <c r="U283" s="213"/>
      <c r="V283" s="287"/>
      <c r="W283" s="287"/>
    </row>
    <row r="284" spans="8:23">
      <c r="H284" s="236" t="s">
        <v>412</v>
      </c>
      <c r="I284" s="237" t="s">
        <v>417</v>
      </c>
      <c r="J284" s="233"/>
      <c r="K284" s="233"/>
      <c r="L284" s="233"/>
      <c r="Q284" s="216" t="s">
        <v>687</v>
      </c>
      <c r="R284" s="287">
        <v>75</v>
      </c>
      <c r="S284" s="287">
        <v>75</v>
      </c>
      <c r="T284" s="233"/>
      <c r="U284" s="237"/>
      <c r="V284" s="287"/>
      <c r="W284" s="287"/>
    </row>
    <row r="285" spans="8:23">
      <c r="H285" s="236" t="s">
        <v>412</v>
      </c>
      <c r="I285" s="237" t="s">
        <v>418</v>
      </c>
      <c r="J285" s="233"/>
      <c r="K285" s="233"/>
      <c r="L285" s="233"/>
      <c r="Q285" s="216" t="s">
        <v>688</v>
      </c>
      <c r="R285" s="287">
        <v>55</v>
      </c>
      <c r="S285" s="287">
        <v>55</v>
      </c>
      <c r="T285" s="233"/>
      <c r="U285" s="237"/>
      <c r="V285" s="287"/>
      <c r="W285" s="287"/>
    </row>
    <row r="286" spans="8:23">
      <c r="H286" s="236" t="s">
        <v>412</v>
      </c>
      <c r="I286" s="237" t="s">
        <v>419</v>
      </c>
      <c r="J286" s="233"/>
      <c r="K286" s="233"/>
      <c r="L286" s="233"/>
      <c r="Q286" s="237" t="s">
        <v>470</v>
      </c>
      <c r="R286" s="287">
        <v>56</v>
      </c>
      <c r="S286" s="287">
        <v>56</v>
      </c>
      <c r="T286" s="233"/>
      <c r="U286" s="237"/>
      <c r="V286" s="287"/>
      <c r="W286" s="287"/>
    </row>
    <row r="287" spans="8:23" ht="51">
      <c r="H287" s="236" t="s">
        <v>412</v>
      </c>
      <c r="I287" s="237" t="s">
        <v>420</v>
      </c>
      <c r="J287" s="233"/>
      <c r="K287" s="233"/>
      <c r="L287" s="233"/>
      <c r="Q287" s="237" t="s">
        <v>491</v>
      </c>
      <c r="R287" s="287">
        <v>61</v>
      </c>
      <c r="S287" s="287">
        <v>61</v>
      </c>
      <c r="T287" s="233"/>
      <c r="U287" s="237"/>
      <c r="V287" s="287"/>
      <c r="W287" s="287"/>
    </row>
    <row r="288" spans="8:23">
      <c r="H288" s="236" t="s">
        <v>412</v>
      </c>
      <c r="I288" s="237" t="s">
        <v>421</v>
      </c>
      <c r="J288" s="233"/>
      <c r="K288" s="233"/>
      <c r="L288" s="233"/>
      <c r="Q288" s="237" t="s">
        <v>445</v>
      </c>
      <c r="R288" s="287">
        <v>46</v>
      </c>
      <c r="S288" s="287">
        <v>46</v>
      </c>
      <c r="T288" s="233"/>
      <c r="U288" s="237"/>
      <c r="V288" s="287"/>
      <c r="W288" s="287"/>
    </row>
    <row r="289" spans="8:23">
      <c r="H289" s="236" t="s">
        <v>412</v>
      </c>
      <c r="I289" s="237" t="s">
        <v>422</v>
      </c>
      <c r="J289" s="233"/>
      <c r="K289" s="233"/>
      <c r="L289" s="233"/>
      <c r="Q289" s="237" t="s">
        <v>259</v>
      </c>
      <c r="R289" s="287">
        <v>66</v>
      </c>
      <c r="S289" s="287">
        <v>66</v>
      </c>
      <c r="T289" s="233"/>
      <c r="U289" s="237"/>
      <c r="V289" s="287"/>
      <c r="W289" s="287"/>
    </row>
    <row r="290" spans="8:23">
      <c r="H290" s="236" t="s">
        <v>412</v>
      </c>
      <c r="I290" s="237" t="s">
        <v>423</v>
      </c>
      <c r="J290" s="233"/>
      <c r="K290" s="233"/>
      <c r="L290" s="233"/>
      <c r="Q290" s="237" t="s">
        <v>755</v>
      </c>
      <c r="R290" s="287">
        <v>61</v>
      </c>
      <c r="S290" s="287">
        <v>61</v>
      </c>
      <c r="T290" s="233"/>
      <c r="U290" s="224"/>
      <c r="V290" s="287"/>
      <c r="W290" s="287"/>
    </row>
    <row r="291" spans="8:23" ht="25.5">
      <c r="H291" s="236" t="s">
        <v>412</v>
      </c>
      <c r="I291" s="232" t="s">
        <v>741</v>
      </c>
      <c r="J291" s="233"/>
      <c r="K291" s="233"/>
      <c r="L291" s="233"/>
      <c r="Q291" s="265" t="s">
        <v>357</v>
      </c>
      <c r="R291" s="287">
        <v>46</v>
      </c>
      <c r="S291" s="287">
        <v>46</v>
      </c>
      <c r="T291" s="233"/>
      <c r="U291" s="237"/>
      <c r="V291" s="287"/>
      <c r="W291" s="287"/>
    </row>
    <row r="292" spans="8:23">
      <c r="H292" s="236" t="s">
        <v>412</v>
      </c>
      <c r="I292" s="237" t="s">
        <v>369</v>
      </c>
      <c r="J292" s="233"/>
      <c r="K292" s="233"/>
      <c r="L292" s="233"/>
      <c r="Q292" s="237" t="s">
        <v>752</v>
      </c>
      <c r="R292" s="287">
        <v>51</v>
      </c>
      <c r="S292" s="287">
        <v>51</v>
      </c>
      <c r="T292" s="233"/>
      <c r="U292" s="243"/>
      <c r="V292" s="287"/>
      <c r="W292" s="287"/>
    </row>
    <row r="293" spans="8:23" ht="25.5">
      <c r="H293" s="236" t="s">
        <v>412</v>
      </c>
      <c r="I293" s="237" t="s">
        <v>424</v>
      </c>
      <c r="J293" s="233"/>
      <c r="K293" s="233"/>
      <c r="L293" s="233"/>
      <c r="Q293" s="224" t="s">
        <v>601</v>
      </c>
      <c r="R293" s="287">
        <v>39</v>
      </c>
      <c r="S293" s="287">
        <v>39</v>
      </c>
      <c r="T293" s="233"/>
      <c r="U293" s="237"/>
      <c r="V293" s="287"/>
      <c r="W293" s="287"/>
    </row>
    <row r="294" spans="8:23">
      <c r="H294" s="236" t="s">
        <v>412</v>
      </c>
      <c r="I294" s="237" t="s">
        <v>749</v>
      </c>
      <c r="J294" s="233"/>
      <c r="K294" s="233"/>
      <c r="L294" s="233"/>
      <c r="Q294" s="232" t="s">
        <v>728</v>
      </c>
      <c r="R294" s="287">
        <v>56</v>
      </c>
      <c r="S294" s="287">
        <v>56</v>
      </c>
      <c r="T294" s="233"/>
      <c r="U294" s="216"/>
      <c r="V294" s="287"/>
      <c r="W294" s="287"/>
    </row>
    <row r="295" spans="8:23" ht="25.5">
      <c r="H295" s="236" t="s">
        <v>412</v>
      </c>
      <c r="I295" s="232" t="s">
        <v>742</v>
      </c>
      <c r="J295" s="233"/>
      <c r="K295" s="233"/>
      <c r="L295" s="233"/>
      <c r="Q295" s="237" t="s">
        <v>559</v>
      </c>
      <c r="R295" s="287">
        <v>61</v>
      </c>
      <c r="S295" s="287">
        <v>61</v>
      </c>
      <c r="T295" s="233"/>
      <c r="U295" s="216"/>
      <c r="V295" s="287"/>
      <c r="W295" s="287"/>
    </row>
    <row r="296" spans="8:23">
      <c r="H296" s="236" t="s">
        <v>412</v>
      </c>
      <c r="I296" s="237" t="s">
        <v>425</v>
      </c>
      <c r="J296" s="233"/>
      <c r="K296" s="233"/>
      <c r="L296" s="233"/>
      <c r="Q296" s="237" t="s">
        <v>368</v>
      </c>
      <c r="R296" s="287">
        <v>71</v>
      </c>
      <c r="S296" s="287">
        <v>71</v>
      </c>
      <c r="T296" s="233"/>
      <c r="U296" s="237"/>
      <c r="V296" s="287"/>
      <c r="W296" s="287"/>
    </row>
    <row r="297" spans="8:23">
      <c r="H297" s="236" t="s">
        <v>412</v>
      </c>
      <c r="I297" s="237" t="s">
        <v>767</v>
      </c>
      <c r="J297" s="233"/>
      <c r="K297" s="233"/>
      <c r="L297" s="233"/>
      <c r="Q297" s="237" t="s">
        <v>764</v>
      </c>
      <c r="R297" s="287">
        <v>56</v>
      </c>
      <c r="S297" s="287">
        <v>56</v>
      </c>
      <c r="T297" s="233"/>
      <c r="U297" s="237"/>
      <c r="V297" s="287"/>
      <c r="W297" s="287"/>
    </row>
    <row r="298" spans="8:23">
      <c r="H298" s="236" t="s">
        <v>412</v>
      </c>
      <c r="I298" s="237" t="s">
        <v>426</v>
      </c>
      <c r="J298" s="233"/>
      <c r="K298" s="233"/>
      <c r="L298" s="233"/>
      <c r="Q298" s="248" t="s">
        <v>621</v>
      </c>
      <c r="R298" s="287">
        <v>67</v>
      </c>
      <c r="S298" s="287">
        <v>67</v>
      </c>
      <c r="T298" s="233"/>
      <c r="U298" s="237"/>
      <c r="V298" s="287"/>
      <c r="W298" s="287"/>
    </row>
    <row r="299" spans="8:23">
      <c r="H299" s="236"/>
      <c r="I299" s="237" t="s">
        <v>569</v>
      </c>
      <c r="J299" s="233"/>
      <c r="K299" s="233"/>
      <c r="L299" s="233"/>
      <c r="Q299" s="237" t="s">
        <v>384</v>
      </c>
      <c r="R299" s="287">
        <v>51</v>
      </c>
      <c r="S299" s="287">
        <v>51</v>
      </c>
      <c r="T299" s="233"/>
      <c r="U299" s="237"/>
      <c r="V299" s="287"/>
      <c r="W299" s="287"/>
    </row>
    <row r="300" spans="8:23">
      <c r="H300" s="236" t="s">
        <v>427</v>
      </c>
      <c r="I300" s="237" t="s">
        <v>428</v>
      </c>
      <c r="J300" s="233"/>
      <c r="K300" s="233"/>
      <c r="L300" s="233"/>
      <c r="Q300" s="237" t="s">
        <v>753</v>
      </c>
      <c r="R300" s="287">
        <v>56</v>
      </c>
      <c r="S300" s="287">
        <v>56</v>
      </c>
      <c r="T300" s="233"/>
      <c r="U300" s="237"/>
      <c r="V300" s="287"/>
      <c r="W300" s="287"/>
    </row>
    <row r="301" spans="8:23">
      <c r="H301" s="236" t="s">
        <v>427</v>
      </c>
      <c r="I301" s="237" t="s">
        <v>429</v>
      </c>
      <c r="J301" s="233"/>
      <c r="K301" s="233"/>
      <c r="L301" s="233"/>
      <c r="Q301" s="237" t="s">
        <v>172</v>
      </c>
      <c r="R301" s="287">
        <v>51</v>
      </c>
      <c r="S301" s="287">
        <v>51</v>
      </c>
      <c r="T301" s="233"/>
      <c r="U301" s="237"/>
      <c r="V301" s="287"/>
      <c r="W301" s="287"/>
    </row>
    <row r="302" spans="8:23">
      <c r="H302" s="236" t="s">
        <v>427</v>
      </c>
      <c r="I302" s="237" t="s">
        <v>430</v>
      </c>
      <c r="J302" s="233"/>
      <c r="K302" s="233"/>
      <c r="L302" s="233"/>
      <c r="Q302" s="237" t="s">
        <v>192</v>
      </c>
      <c r="R302" s="287">
        <v>51</v>
      </c>
      <c r="S302" s="287">
        <v>51</v>
      </c>
      <c r="T302" s="233"/>
      <c r="U302" s="265"/>
      <c r="V302" s="287"/>
      <c r="W302" s="287"/>
    </row>
    <row r="303" spans="8:23">
      <c r="H303" s="236" t="s">
        <v>427</v>
      </c>
      <c r="I303" s="237" t="s">
        <v>431</v>
      </c>
      <c r="J303" s="233"/>
      <c r="K303" s="233"/>
      <c r="L303" s="233"/>
      <c r="Q303" s="264" t="s">
        <v>716</v>
      </c>
      <c r="R303" s="287">
        <v>73</v>
      </c>
      <c r="S303" s="287">
        <v>73</v>
      </c>
      <c r="T303" s="233"/>
      <c r="U303" s="237"/>
      <c r="V303" s="287"/>
      <c r="W303" s="287"/>
    </row>
    <row r="304" spans="8:23">
      <c r="H304" s="236" t="s">
        <v>427</v>
      </c>
      <c r="I304" s="237" t="s">
        <v>393</v>
      </c>
      <c r="J304" s="233"/>
      <c r="K304" s="233"/>
      <c r="L304" s="233"/>
      <c r="Q304" s="248" t="s">
        <v>622</v>
      </c>
      <c r="R304" s="287">
        <v>86</v>
      </c>
      <c r="S304" s="287">
        <v>86</v>
      </c>
      <c r="T304" s="233"/>
      <c r="U304" s="224"/>
      <c r="V304" s="287"/>
      <c r="W304" s="287"/>
    </row>
    <row r="305" spans="8:23">
      <c r="H305" s="236" t="s">
        <v>427</v>
      </c>
      <c r="I305" s="237" t="s">
        <v>432</v>
      </c>
      <c r="J305" s="233"/>
      <c r="K305" s="233"/>
      <c r="L305" s="233"/>
      <c r="Q305" s="237" t="s">
        <v>193</v>
      </c>
      <c r="R305" s="287">
        <v>71</v>
      </c>
      <c r="S305" s="287">
        <v>71</v>
      </c>
      <c r="T305" s="233"/>
      <c r="U305" s="232"/>
      <c r="V305" s="287"/>
      <c r="W305" s="287"/>
    </row>
    <row r="306" spans="8:23">
      <c r="H306" s="236" t="s">
        <v>427</v>
      </c>
      <c r="I306" s="237" t="s">
        <v>433</v>
      </c>
      <c r="J306" s="233"/>
      <c r="K306" s="233"/>
      <c r="L306" s="233"/>
      <c r="Q306" s="237" t="s">
        <v>173</v>
      </c>
      <c r="R306" s="287">
        <v>46</v>
      </c>
      <c r="S306" s="287">
        <v>46</v>
      </c>
      <c r="T306" s="233"/>
      <c r="U306" s="237"/>
      <c r="V306" s="287"/>
      <c r="W306" s="287"/>
    </row>
    <row r="307" spans="8:23">
      <c r="H307" s="236" t="s">
        <v>427</v>
      </c>
      <c r="I307" s="237" t="s">
        <v>582</v>
      </c>
      <c r="J307" s="233"/>
      <c r="K307" s="233"/>
      <c r="L307" s="233"/>
      <c r="Q307" s="237" t="s">
        <v>471</v>
      </c>
      <c r="R307" s="287">
        <v>66</v>
      </c>
      <c r="S307" s="287">
        <v>66</v>
      </c>
      <c r="T307" s="233"/>
      <c r="U307" s="237"/>
      <c r="V307" s="287"/>
      <c r="W307" s="287"/>
    </row>
    <row r="308" spans="8:23">
      <c r="H308" s="236" t="s">
        <v>427</v>
      </c>
      <c r="I308" s="237" t="s">
        <v>434</v>
      </c>
      <c r="J308" s="233"/>
      <c r="K308" s="233"/>
      <c r="L308" s="233"/>
      <c r="Q308" s="237" t="s">
        <v>518</v>
      </c>
      <c r="R308" s="287">
        <v>61</v>
      </c>
      <c r="S308" s="287">
        <v>61</v>
      </c>
      <c r="T308" s="233"/>
      <c r="U308" s="248"/>
      <c r="V308" s="287"/>
      <c r="W308" s="287"/>
    </row>
    <row r="309" spans="8:23">
      <c r="H309" s="236" t="s">
        <v>427</v>
      </c>
      <c r="I309" s="237" t="s">
        <v>435</v>
      </c>
      <c r="J309" s="233"/>
      <c r="K309" s="233"/>
      <c r="L309" s="233"/>
      <c r="Q309" s="248" t="s">
        <v>623</v>
      </c>
      <c r="R309" s="287">
        <v>90</v>
      </c>
      <c r="S309" s="287">
        <v>90</v>
      </c>
      <c r="T309" s="233"/>
      <c r="U309" s="237"/>
      <c r="V309" s="287"/>
      <c r="W309" s="287"/>
    </row>
    <row r="310" spans="8:23">
      <c r="H310" s="236" t="s">
        <v>427</v>
      </c>
      <c r="I310" s="237" t="s">
        <v>436</v>
      </c>
      <c r="J310" s="233"/>
      <c r="K310" s="233"/>
      <c r="L310" s="233"/>
      <c r="Q310" s="237" t="s">
        <v>228</v>
      </c>
      <c r="R310" s="287">
        <v>56</v>
      </c>
      <c r="S310" s="287">
        <v>56</v>
      </c>
      <c r="T310" s="233"/>
      <c r="U310" s="237"/>
      <c r="V310" s="287"/>
      <c r="W310" s="287"/>
    </row>
    <row r="311" spans="8:23">
      <c r="H311" s="236" t="s">
        <v>427</v>
      </c>
      <c r="I311" s="237" t="s">
        <v>570</v>
      </c>
      <c r="J311" s="233"/>
      <c r="K311" s="233"/>
      <c r="L311" s="233"/>
      <c r="Q311" s="237" t="s">
        <v>550</v>
      </c>
      <c r="R311" s="287">
        <v>46</v>
      </c>
      <c r="S311" s="287">
        <v>46</v>
      </c>
      <c r="T311" s="233"/>
      <c r="U311" s="237"/>
      <c r="V311" s="287"/>
      <c r="W311" s="287"/>
    </row>
    <row r="312" spans="8:23">
      <c r="H312" s="236" t="s">
        <v>427</v>
      </c>
      <c r="I312" s="237" t="s">
        <v>437</v>
      </c>
      <c r="J312" s="233"/>
      <c r="K312" s="233"/>
      <c r="L312" s="233"/>
      <c r="Q312" s="216" t="s">
        <v>689</v>
      </c>
      <c r="R312" s="287">
        <v>64</v>
      </c>
      <c r="S312" s="287">
        <v>64</v>
      </c>
      <c r="T312" s="233"/>
      <c r="U312" s="237"/>
      <c r="V312" s="287"/>
      <c r="W312" s="287"/>
    </row>
    <row r="313" spans="8:23">
      <c r="H313" s="236"/>
      <c r="I313" s="237" t="s">
        <v>569</v>
      </c>
      <c r="J313" s="233"/>
      <c r="K313" s="233"/>
      <c r="L313" s="233"/>
      <c r="Q313" s="237" t="s">
        <v>359</v>
      </c>
      <c r="R313" s="287">
        <v>46</v>
      </c>
      <c r="S313" s="287">
        <v>46</v>
      </c>
      <c r="T313" s="233"/>
      <c r="U313" s="264"/>
      <c r="V313" s="287"/>
      <c r="W313" s="287"/>
    </row>
    <row r="314" spans="8:23">
      <c r="H314" s="236" t="s">
        <v>592</v>
      </c>
      <c r="I314" s="237" t="s">
        <v>763</v>
      </c>
      <c r="J314" s="233"/>
      <c r="K314" s="233"/>
      <c r="L314" s="233"/>
      <c r="Q314" s="237" t="s">
        <v>483</v>
      </c>
      <c r="R314" s="287">
        <v>51</v>
      </c>
      <c r="S314" s="287">
        <v>51</v>
      </c>
      <c r="T314" s="233"/>
      <c r="U314" s="248"/>
      <c r="V314" s="287"/>
      <c r="W314" s="287"/>
    </row>
    <row r="315" spans="8:23">
      <c r="H315" s="236" t="s">
        <v>592</v>
      </c>
      <c r="I315" s="237" t="s">
        <v>764</v>
      </c>
      <c r="J315" s="233"/>
      <c r="K315" s="233"/>
      <c r="L315" s="233"/>
      <c r="Q315" s="237" t="s">
        <v>340</v>
      </c>
      <c r="R315" s="287">
        <v>61</v>
      </c>
      <c r="S315" s="287">
        <v>61</v>
      </c>
      <c r="T315" s="233"/>
      <c r="U315" s="237"/>
      <c r="V315" s="287"/>
      <c r="W315" s="287"/>
    </row>
    <row r="316" spans="8:23">
      <c r="H316" s="236" t="s">
        <v>592</v>
      </c>
      <c r="I316" s="237" t="s">
        <v>765</v>
      </c>
      <c r="J316" s="233"/>
      <c r="K316" s="233"/>
      <c r="L316" s="233"/>
      <c r="Q316" s="237" t="s">
        <v>194</v>
      </c>
      <c r="R316" s="287">
        <v>66</v>
      </c>
      <c r="S316" s="287">
        <v>66</v>
      </c>
      <c r="T316" s="233"/>
      <c r="U316" s="237"/>
      <c r="V316" s="287"/>
      <c r="W316" s="287"/>
    </row>
    <row r="317" spans="8:23">
      <c r="H317" s="236"/>
      <c r="I317" s="237" t="s">
        <v>569</v>
      </c>
      <c r="J317" s="233"/>
      <c r="K317" s="233"/>
      <c r="L317" s="233"/>
      <c r="Q317" s="237" t="s">
        <v>260</v>
      </c>
      <c r="R317" s="287">
        <v>61</v>
      </c>
      <c r="S317" s="287">
        <v>61</v>
      </c>
      <c r="T317" s="233"/>
      <c r="U317" s="237"/>
      <c r="V317" s="287"/>
      <c r="W317" s="287"/>
    </row>
    <row r="318" spans="8:23">
      <c r="H318" s="236" t="s">
        <v>438</v>
      </c>
      <c r="I318" s="237" t="s">
        <v>439</v>
      </c>
      <c r="J318" s="233"/>
      <c r="K318" s="233"/>
      <c r="L318" s="233"/>
      <c r="Q318" s="237" t="s">
        <v>492</v>
      </c>
      <c r="R318" s="287">
        <v>66</v>
      </c>
      <c r="S318" s="287">
        <v>66</v>
      </c>
      <c r="T318" s="233"/>
      <c r="U318" s="237"/>
      <c r="V318" s="287"/>
      <c r="W318" s="287"/>
    </row>
    <row r="319" spans="8:23">
      <c r="H319" s="236" t="s">
        <v>438</v>
      </c>
      <c r="I319" s="237" t="s">
        <v>440</v>
      </c>
      <c r="J319" s="233"/>
      <c r="K319" s="233"/>
      <c r="L319" s="233"/>
      <c r="Q319" s="237" t="s">
        <v>435</v>
      </c>
      <c r="R319" s="287">
        <v>46</v>
      </c>
      <c r="S319" s="287">
        <v>46</v>
      </c>
      <c r="T319" s="233"/>
      <c r="U319" s="248"/>
      <c r="V319" s="287"/>
      <c r="W319" s="287"/>
    </row>
    <row r="320" spans="8:23">
      <c r="H320" s="236" t="s">
        <v>438</v>
      </c>
      <c r="I320" s="237" t="s">
        <v>441</v>
      </c>
      <c r="J320" s="233"/>
      <c r="K320" s="233"/>
      <c r="L320" s="233"/>
      <c r="Q320" s="237" t="s">
        <v>238</v>
      </c>
      <c r="R320" s="287">
        <v>61</v>
      </c>
      <c r="S320" s="287">
        <v>61</v>
      </c>
      <c r="T320" s="233"/>
      <c r="U320" s="237"/>
      <c r="V320" s="287"/>
      <c r="W320" s="287"/>
    </row>
    <row r="321" spans="8:23">
      <c r="H321" s="236" t="s">
        <v>438</v>
      </c>
      <c r="I321" s="237" t="s">
        <v>442</v>
      </c>
      <c r="J321" s="233"/>
      <c r="K321" s="233"/>
      <c r="L321" s="233"/>
      <c r="Q321" s="237" t="s">
        <v>239</v>
      </c>
      <c r="R321" s="287">
        <v>61</v>
      </c>
      <c r="S321" s="287">
        <v>61</v>
      </c>
      <c r="T321" s="233"/>
      <c r="U321" s="237"/>
      <c r="V321" s="287"/>
      <c r="W321" s="287"/>
    </row>
    <row r="322" spans="8:23">
      <c r="H322" s="236" t="s">
        <v>438</v>
      </c>
      <c r="I322" s="237" t="s">
        <v>589</v>
      </c>
      <c r="J322" s="233"/>
      <c r="K322" s="233"/>
      <c r="L322" s="233"/>
      <c r="Q322" s="237" t="s">
        <v>317</v>
      </c>
      <c r="R322" s="287">
        <v>71</v>
      </c>
      <c r="S322" s="287">
        <v>71</v>
      </c>
      <c r="T322" s="233"/>
      <c r="U322" s="237"/>
      <c r="V322" s="287"/>
      <c r="W322" s="287"/>
    </row>
    <row r="323" spans="8:23">
      <c r="H323" s="236" t="s">
        <v>438</v>
      </c>
      <c r="I323" s="237" t="s">
        <v>443</v>
      </c>
      <c r="J323" s="233"/>
      <c r="K323" s="233"/>
      <c r="L323" s="233"/>
      <c r="Q323" s="237" t="s">
        <v>403</v>
      </c>
      <c r="R323" s="287">
        <v>61</v>
      </c>
      <c r="S323" s="287">
        <v>61</v>
      </c>
      <c r="T323" s="233"/>
      <c r="U323" s="216"/>
      <c r="V323" s="287"/>
      <c r="W323" s="287"/>
    </row>
    <row r="324" spans="8:23">
      <c r="H324" s="236" t="s">
        <v>438</v>
      </c>
      <c r="I324" s="237" t="s">
        <v>444</v>
      </c>
      <c r="J324" s="233"/>
      <c r="K324" s="233"/>
      <c r="L324" s="233"/>
      <c r="Q324" s="237" t="s">
        <v>421</v>
      </c>
      <c r="R324" s="287">
        <v>51</v>
      </c>
      <c r="S324" s="287">
        <v>51</v>
      </c>
      <c r="T324" s="233"/>
      <c r="U324" s="237"/>
      <c r="V324" s="287"/>
      <c r="W324" s="287"/>
    </row>
    <row r="325" spans="8:23">
      <c r="H325" s="236" t="s">
        <v>438</v>
      </c>
      <c r="I325" s="237" t="s">
        <v>445</v>
      </c>
      <c r="J325" s="233"/>
      <c r="K325" s="233"/>
      <c r="L325" s="233"/>
      <c r="Q325" s="216" t="s">
        <v>690</v>
      </c>
      <c r="R325" s="287">
        <v>78</v>
      </c>
      <c r="S325" s="287">
        <v>78</v>
      </c>
      <c r="T325" s="233"/>
      <c r="U325" s="237"/>
      <c r="V325" s="287"/>
      <c r="W325" s="287"/>
    </row>
    <row r="326" spans="8:23">
      <c r="H326" s="236" t="s">
        <v>438</v>
      </c>
      <c r="I326" s="237" t="s">
        <v>446</v>
      </c>
      <c r="J326" s="233"/>
      <c r="K326" s="233"/>
      <c r="L326" s="233"/>
      <c r="Q326" s="237" t="s">
        <v>533</v>
      </c>
      <c r="R326" s="287">
        <v>61</v>
      </c>
      <c r="S326" s="287">
        <v>61</v>
      </c>
      <c r="T326" s="233"/>
      <c r="U326" s="237"/>
      <c r="V326" s="287"/>
      <c r="W326" s="287"/>
    </row>
    <row r="327" spans="8:23">
      <c r="H327" s="236" t="s">
        <v>438</v>
      </c>
      <c r="I327" s="237" t="s">
        <v>447</v>
      </c>
      <c r="J327" s="233"/>
      <c r="K327" s="233"/>
      <c r="L327" s="233"/>
      <c r="Q327" s="248" t="s">
        <v>624</v>
      </c>
      <c r="R327" s="287">
        <v>93</v>
      </c>
      <c r="S327" s="287">
        <v>93</v>
      </c>
      <c r="T327" s="233"/>
      <c r="U327" s="237"/>
      <c r="V327" s="287"/>
      <c r="W327" s="287"/>
    </row>
    <row r="328" spans="8:23">
      <c r="H328" s="236" t="s">
        <v>438</v>
      </c>
      <c r="I328" s="237" t="s">
        <v>448</v>
      </c>
      <c r="J328" s="233"/>
      <c r="K328" s="233"/>
      <c r="L328" s="233"/>
      <c r="Q328" s="237" t="s">
        <v>341</v>
      </c>
      <c r="R328" s="287">
        <v>56</v>
      </c>
      <c r="S328" s="287">
        <v>56</v>
      </c>
      <c r="T328" s="233"/>
      <c r="U328" s="237"/>
      <c r="V328" s="287"/>
      <c r="W328" s="287"/>
    </row>
    <row r="329" spans="8:23">
      <c r="H329" s="236" t="s">
        <v>438</v>
      </c>
      <c r="I329" s="237" t="s">
        <v>449</v>
      </c>
      <c r="J329" s="233"/>
      <c r="K329" s="233"/>
      <c r="L329" s="233"/>
      <c r="Q329" s="224" t="s">
        <v>602</v>
      </c>
      <c r="R329" s="287">
        <v>58</v>
      </c>
      <c r="S329" s="287">
        <v>58</v>
      </c>
      <c r="T329" s="233"/>
      <c r="U329" s="237"/>
      <c r="V329" s="287"/>
      <c r="W329" s="287"/>
    </row>
    <row r="330" spans="8:23">
      <c r="H330" s="236"/>
      <c r="I330" s="237" t="s">
        <v>569</v>
      </c>
      <c r="J330" s="233"/>
      <c r="K330" s="233"/>
      <c r="L330" s="233"/>
      <c r="Q330" s="248" t="s">
        <v>625</v>
      </c>
      <c r="R330" s="287">
        <v>64</v>
      </c>
      <c r="S330" s="287">
        <v>64</v>
      </c>
      <c r="T330" s="233"/>
      <c r="U330" s="237"/>
      <c r="V330" s="287"/>
      <c r="W330" s="287"/>
    </row>
    <row r="331" spans="8:23">
      <c r="H331" s="236" t="s">
        <v>450</v>
      </c>
      <c r="I331" s="237" t="s">
        <v>451</v>
      </c>
      <c r="J331" s="233"/>
      <c r="K331" s="233"/>
      <c r="L331" s="233"/>
      <c r="Q331" s="216" t="s">
        <v>691</v>
      </c>
      <c r="R331" s="287">
        <v>42</v>
      </c>
      <c r="S331" s="287">
        <v>42</v>
      </c>
      <c r="T331" s="233"/>
      <c r="U331" s="237"/>
      <c r="V331" s="287"/>
      <c r="W331" s="287"/>
    </row>
    <row r="332" spans="8:23">
      <c r="H332" s="236" t="s">
        <v>450</v>
      </c>
      <c r="I332" s="237" t="s">
        <v>452</v>
      </c>
      <c r="J332" s="233"/>
      <c r="K332" s="233"/>
      <c r="L332" s="233"/>
      <c r="Q332" s="237" t="s">
        <v>422</v>
      </c>
      <c r="R332" s="287">
        <v>61</v>
      </c>
      <c r="S332" s="287">
        <v>61</v>
      </c>
      <c r="T332" s="233"/>
      <c r="U332" s="237"/>
      <c r="V332" s="287"/>
      <c r="W332" s="287"/>
    </row>
    <row r="333" spans="8:23">
      <c r="H333" s="236"/>
      <c r="I333" s="237" t="s">
        <v>569</v>
      </c>
      <c r="J333" s="233"/>
      <c r="K333" s="233"/>
      <c r="L333" s="233"/>
      <c r="Q333" s="237" t="s">
        <v>291</v>
      </c>
      <c r="R333" s="287">
        <v>61</v>
      </c>
      <c r="S333" s="287">
        <v>61</v>
      </c>
      <c r="T333" s="233"/>
      <c r="U333" s="237"/>
      <c r="V333" s="287"/>
      <c r="W333" s="287"/>
    </row>
    <row r="334" spans="8:23">
      <c r="H334" s="236" t="s">
        <v>453</v>
      </c>
      <c r="I334" s="237" t="s">
        <v>454</v>
      </c>
      <c r="J334" s="233"/>
      <c r="K334" s="233"/>
      <c r="L334" s="233"/>
      <c r="Q334" s="237" t="s">
        <v>493</v>
      </c>
      <c r="R334" s="287">
        <v>46</v>
      </c>
      <c r="S334" s="287">
        <v>46</v>
      </c>
      <c r="T334" s="233"/>
      <c r="U334" s="237"/>
      <c r="V334" s="287"/>
      <c r="W334" s="287"/>
    </row>
    <row r="335" spans="8:23">
      <c r="H335" s="236" t="s">
        <v>453</v>
      </c>
      <c r="I335" s="237" t="s">
        <v>455</v>
      </c>
      <c r="J335" s="233"/>
      <c r="K335" s="233"/>
      <c r="L335" s="233"/>
      <c r="Q335" s="237" t="s">
        <v>195</v>
      </c>
      <c r="R335" s="287">
        <v>56</v>
      </c>
      <c r="S335" s="287">
        <v>56</v>
      </c>
      <c r="T335" s="233"/>
      <c r="U335" s="237"/>
      <c r="V335" s="287"/>
      <c r="W335" s="287"/>
    </row>
    <row r="336" spans="8:23">
      <c r="H336" s="236" t="s">
        <v>453</v>
      </c>
      <c r="I336" s="237" t="s">
        <v>456</v>
      </c>
      <c r="J336" s="233"/>
      <c r="K336" s="233"/>
      <c r="L336" s="233"/>
      <c r="Q336" s="237" t="s">
        <v>196</v>
      </c>
      <c r="R336" s="287">
        <v>61</v>
      </c>
      <c r="S336" s="287">
        <v>61</v>
      </c>
      <c r="T336" s="233"/>
      <c r="U336" s="216"/>
      <c r="V336" s="287"/>
      <c r="W336" s="287"/>
    </row>
    <row r="337" spans="8:23">
      <c r="H337" s="236" t="s">
        <v>453</v>
      </c>
      <c r="I337" s="237" t="s">
        <v>457</v>
      </c>
      <c r="J337" s="233"/>
      <c r="K337" s="233"/>
      <c r="L337" s="233"/>
      <c r="Q337" s="237" t="s">
        <v>331</v>
      </c>
      <c r="R337" s="287">
        <v>71</v>
      </c>
      <c r="S337" s="287">
        <v>71</v>
      </c>
      <c r="T337" s="233"/>
      <c r="U337" s="237"/>
      <c r="V337" s="287"/>
      <c r="W337" s="287"/>
    </row>
    <row r="338" spans="8:23">
      <c r="H338" s="236" t="s">
        <v>453</v>
      </c>
      <c r="I338" s="237" t="s">
        <v>458</v>
      </c>
      <c r="J338" s="233"/>
      <c r="K338" s="233"/>
      <c r="L338" s="233"/>
      <c r="Q338" s="237" t="s">
        <v>542</v>
      </c>
      <c r="R338" s="287">
        <v>51</v>
      </c>
      <c r="S338" s="287">
        <v>51</v>
      </c>
      <c r="T338" s="233"/>
      <c r="U338" s="248"/>
      <c r="V338" s="287"/>
      <c r="W338" s="287"/>
    </row>
    <row r="339" spans="8:23">
      <c r="H339" s="236" t="s">
        <v>453</v>
      </c>
      <c r="I339" s="237" t="s">
        <v>459</v>
      </c>
      <c r="J339" s="233"/>
      <c r="K339" s="233"/>
      <c r="L339" s="233"/>
      <c r="Q339" s="237" t="s">
        <v>292</v>
      </c>
      <c r="R339" s="287">
        <v>56</v>
      </c>
      <c r="S339" s="287">
        <v>56</v>
      </c>
      <c r="T339" s="233"/>
      <c r="U339" s="237"/>
      <c r="V339" s="287"/>
      <c r="W339" s="287"/>
    </row>
    <row r="340" spans="8:23">
      <c r="H340" s="236" t="s">
        <v>453</v>
      </c>
      <c r="I340" s="237" t="s">
        <v>576</v>
      </c>
      <c r="J340" s="233"/>
      <c r="K340" s="233"/>
      <c r="L340" s="233"/>
      <c r="Q340" s="237" t="s">
        <v>451</v>
      </c>
      <c r="R340" s="287">
        <v>66</v>
      </c>
      <c r="S340" s="287">
        <v>66</v>
      </c>
      <c r="T340" s="233"/>
      <c r="U340" s="224"/>
      <c r="V340" s="287"/>
      <c r="W340" s="287"/>
    </row>
    <row r="341" spans="8:23">
      <c r="H341" s="236" t="s">
        <v>453</v>
      </c>
      <c r="I341" s="237" t="s">
        <v>460</v>
      </c>
      <c r="J341" s="233"/>
      <c r="K341" s="233"/>
      <c r="L341" s="233"/>
      <c r="Q341" s="237" t="s">
        <v>543</v>
      </c>
      <c r="R341" s="287">
        <v>61</v>
      </c>
      <c r="S341" s="287">
        <v>61</v>
      </c>
      <c r="T341" s="233"/>
      <c r="U341" s="248"/>
      <c r="V341" s="287"/>
      <c r="W341" s="287"/>
    </row>
    <row r="342" spans="8:23">
      <c r="H342" s="236"/>
      <c r="I342" s="237" t="s">
        <v>569</v>
      </c>
      <c r="J342" s="233"/>
      <c r="K342" s="233"/>
      <c r="L342" s="233"/>
      <c r="Q342" s="237" t="s">
        <v>386</v>
      </c>
      <c r="R342" s="287">
        <v>61</v>
      </c>
      <c r="S342" s="287">
        <v>61</v>
      </c>
      <c r="T342" s="233"/>
      <c r="U342" s="216"/>
      <c r="V342" s="287"/>
      <c r="W342" s="287"/>
    </row>
    <row r="343" spans="8:23">
      <c r="H343" s="236" t="s">
        <v>461</v>
      </c>
      <c r="I343" s="237" t="s">
        <v>462</v>
      </c>
      <c r="J343" s="233"/>
      <c r="K343" s="233"/>
      <c r="L343" s="233"/>
      <c r="Q343" s="237" t="s">
        <v>262</v>
      </c>
      <c r="R343" s="287">
        <v>56</v>
      </c>
      <c r="S343" s="287">
        <v>56</v>
      </c>
      <c r="T343" s="233"/>
      <c r="U343" s="237"/>
      <c r="V343" s="287"/>
      <c r="W343" s="287"/>
    </row>
    <row r="344" spans="8:23">
      <c r="H344" s="236" t="s">
        <v>461</v>
      </c>
      <c r="I344" s="237" t="s">
        <v>463</v>
      </c>
      <c r="J344" s="233"/>
      <c r="K344" s="233"/>
      <c r="L344" s="233"/>
      <c r="Q344" s="237" t="s">
        <v>569</v>
      </c>
      <c r="R344" s="287">
        <v>46</v>
      </c>
      <c r="S344" s="287">
        <v>46</v>
      </c>
      <c r="T344" s="233"/>
      <c r="U344" s="237"/>
      <c r="V344" s="287"/>
      <c r="W344" s="287"/>
    </row>
    <row r="345" spans="8:23">
      <c r="H345" s="236" t="s">
        <v>461</v>
      </c>
      <c r="I345" s="237" t="s">
        <v>464</v>
      </c>
      <c r="J345" s="233"/>
      <c r="K345" s="233"/>
      <c r="L345" s="233"/>
      <c r="Q345" s="224" t="s">
        <v>718</v>
      </c>
      <c r="R345" s="287">
        <v>57</v>
      </c>
      <c r="S345" s="287">
        <v>57</v>
      </c>
      <c r="T345" s="233"/>
      <c r="U345" s="237"/>
      <c r="V345" s="287"/>
      <c r="W345" s="287"/>
    </row>
    <row r="346" spans="8:23">
      <c r="H346" s="236" t="s">
        <v>461</v>
      </c>
      <c r="I346" s="237" t="s">
        <v>465</v>
      </c>
      <c r="J346" s="233"/>
      <c r="K346" s="233"/>
      <c r="L346" s="233"/>
      <c r="Q346" s="224" t="s">
        <v>719</v>
      </c>
      <c r="R346" s="287">
        <v>83</v>
      </c>
      <c r="S346" s="287">
        <v>83</v>
      </c>
      <c r="T346" s="233"/>
      <c r="U346" s="237"/>
      <c r="V346" s="287"/>
      <c r="W346" s="287"/>
    </row>
    <row r="347" spans="8:23">
      <c r="H347" s="236" t="s">
        <v>461</v>
      </c>
      <c r="I347" s="237" t="s">
        <v>466</v>
      </c>
      <c r="J347" s="233"/>
      <c r="K347" s="233"/>
      <c r="L347" s="233"/>
      <c r="Q347" s="248" t="s">
        <v>626</v>
      </c>
      <c r="R347" s="287">
        <v>77</v>
      </c>
      <c r="S347" s="287">
        <v>77</v>
      </c>
      <c r="T347" s="233"/>
      <c r="U347" s="237"/>
      <c r="V347" s="287"/>
      <c r="W347" s="287"/>
    </row>
    <row r="348" spans="8:23">
      <c r="H348" s="236" t="s">
        <v>461</v>
      </c>
      <c r="I348" s="237" t="s">
        <v>467</v>
      </c>
      <c r="J348" s="233"/>
      <c r="K348" s="233"/>
      <c r="L348" s="233"/>
      <c r="Q348" s="237" t="s">
        <v>197</v>
      </c>
      <c r="R348" s="287">
        <v>71</v>
      </c>
      <c r="S348" s="287">
        <v>71</v>
      </c>
      <c r="T348" s="233"/>
      <c r="U348" s="237"/>
      <c r="V348" s="287"/>
      <c r="W348" s="287"/>
    </row>
    <row r="349" spans="8:23">
      <c r="H349" s="236" t="s">
        <v>461</v>
      </c>
      <c r="I349" s="237" t="s">
        <v>468</v>
      </c>
      <c r="J349" s="233"/>
      <c r="K349" s="233"/>
      <c r="L349" s="233"/>
      <c r="Q349" s="237" t="s">
        <v>263</v>
      </c>
      <c r="R349" s="287">
        <v>51</v>
      </c>
      <c r="S349" s="287">
        <v>51</v>
      </c>
      <c r="T349" s="233"/>
      <c r="U349" s="237"/>
      <c r="V349" s="287"/>
      <c r="W349" s="287"/>
    </row>
    <row r="350" spans="8:23">
      <c r="H350" s="236" t="s">
        <v>461</v>
      </c>
      <c r="I350" s="237" t="s">
        <v>469</v>
      </c>
      <c r="J350" s="233"/>
      <c r="K350" s="233"/>
      <c r="L350" s="233"/>
      <c r="Q350" s="237" t="s">
        <v>513</v>
      </c>
      <c r="R350" s="287">
        <v>71</v>
      </c>
      <c r="S350" s="287">
        <v>71</v>
      </c>
      <c r="T350" s="233"/>
      <c r="U350" s="237"/>
      <c r="V350" s="287"/>
      <c r="W350" s="287"/>
    </row>
    <row r="351" spans="8:23">
      <c r="H351" s="236" t="s">
        <v>461</v>
      </c>
      <c r="I351" s="237" t="s">
        <v>750</v>
      </c>
      <c r="J351" s="233"/>
      <c r="K351" s="233"/>
      <c r="L351" s="233"/>
      <c r="Q351" s="237" t="s">
        <v>404</v>
      </c>
      <c r="R351" s="287">
        <v>56</v>
      </c>
      <c r="S351" s="287">
        <v>56</v>
      </c>
      <c r="T351" s="233"/>
      <c r="U351" s="237"/>
      <c r="V351" s="287"/>
      <c r="W351" s="287"/>
    </row>
    <row r="352" spans="8:23">
      <c r="H352" s="236" t="s">
        <v>461</v>
      </c>
      <c r="I352" s="237" t="s">
        <v>470</v>
      </c>
      <c r="J352" s="233"/>
      <c r="K352" s="233"/>
      <c r="L352" s="233"/>
      <c r="Q352" s="237" t="s">
        <v>264</v>
      </c>
      <c r="R352" s="287">
        <v>46</v>
      </c>
      <c r="S352" s="287">
        <v>46</v>
      </c>
      <c r="T352" s="233"/>
      <c r="U352" s="237"/>
      <c r="V352" s="287"/>
      <c r="W352" s="287"/>
    </row>
    <row r="353" spans="8:23">
      <c r="H353" s="236" t="s">
        <v>461</v>
      </c>
      <c r="I353" s="237" t="s">
        <v>471</v>
      </c>
      <c r="J353" s="233"/>
      <c r="K353" s="233"/>
      <c r="L353" s="233"/>
      <c r="Q353" s="216" t="s">
        <v>692</v>
      </c>
      <c r="R353" s="287">
        <v>57</v>
      </c>
      <c r="S353" s="287">
        <v>57</v>
      </c>
      <c r="T353" s="233"/>
      <c r="U353" s="237"/>
      <c r="V353" s="287"/>
      <c r="W353" s="287"/>
    </row>
    <row r="354" spans="8:23">
      <c r="H354" s="236" t="s">
        <v>461</v>
      </c>
      <c r="I354" s="237" t="s">
        <v>472</v>
      </c>
      <c r="J354" s="233"/>
      <c r="K354" s="233"/>
      <c r="L354" s="233"/>
      <c r="Q354" s="237" t="s">
        <v>361</v>
      </c>
      <c r="R354" s="287">
        <v>51</v>
      </c>
      <c r="S354" s="287">
        <v>51</v>
      </c>
      <c r="T354" s="233"/>
      <c r="U354" s="237"/>
      <c r="V354" s="287"/>
      <c r="W354" s="287"/>
    </row>
    <row r="355" spans="8:23">
      <c r="H355" s="236" t="s">
        <v>461</v>
      </c>
      <c r="I355" s="237" t="s">
        <v>473</v>
      </c>
      <c r="J355" s="233"/>
      <c r="K355" s="233"/>
      <c r="L355" s="233"/>
      <c r="Q355" s="237" t="s">
        <v>472</v>
      </c>
      <c r="R355" s="287">
        <v>66</v>
      </c>
      <c r="S355" s="287">
        <v>66</v>
      </c>
      <c r="T355" s="233"/>
      <c r="U355" s="237"/>
      <c r="V355" s="287"/>
      <c r="W355" s="287"/>
    </row>
    <row r="356" spans="8:23">
      <c r="H356" s="236" t="s">
        <v>461</v>
      </c>
      <c r="I356" s="237" t="s">
        <v>474</v>
      </c>
      <c r="J356" s="233"/>
      <c r="K356" s="233"/>
      <c r="L356" s="233"/>
      <c r="Q356" s="237" t="s">
        <v>177</v>
      </c>
      <c r="R356" s="287">
        <v>71</v>
      </c>
      <c r="S356" s="287">
        <v>71</v>
      </c>
      <c r="T356" s="233"/>
      <c r="U356" s="237"/>
      <c r="V356" s="287"/>
      <c r="W356" s="287"/>
    </row>
    <row r="357" spans="8:23">
      <c r="H357" s="236" t="s">
        <v>461</v>
      </c>
      <c r="I357" s="237" t="s">
        <v>475</v>
      </c>
      <c r="J357" s="233"/>
      <c r="K357" s="233"/>
      <c r="L357" s="233"/>
      <c r="Q357" s="237" t="s">
        <v>762</v>
      </c>
      <c r="R357" s="287">
        <v>56</v>
      </c>
      <c r="S357" s="287">
        <v>56</v>
      </c>
      <c r="T357" s="233"/>
      <c r="U357" s="237"/>
      <c r="V357" s="287"/>
      <c r="W357" s="287"/>
    </row>
    <row r="358" spans="8:23">
      <c r="H358" s="236" t="s">
        <v>461</v>
      </c>
      <c r="I358" s="237" t="s">
        <v>476</v>
      </c>
      <c r="J358" s="233"/>
      <c r="K358" s="233"/>
      <c r="L358" s="233"/>
      <c r="Q358" s="237" t="s">
        <v>473</v>
      </c>
      <c r="R358" s="287">
        <v>71</v>
      </c>
      <c r="S358" s="287">
        <v>71</v>
      </c>
      <c r="T358" s="233"/>
      <c r="U358" s="237"/>
      <c r="V358" s="287"/>
      <c r="W358" s="287"/>
    </row>
    <row r="359" spans="8:23">
      <c r="H359" s="236"/>
      <c r="I359" s="237" t="s">
        <v>569</v>
      </c>
      <c r="J359" s="233"/>
      <c r="K359" s="233"/>
      <c r="L359" s="233"/>
      <c r="Q359" s="237" t="s">
        <v>342</v>
      </c>
      <c r="R359" s="287">
        <v>61</v>
      </c>
      <c r="S359" s="287">
        <v>61</v>
      </c>
      <c r="T359" s="233"/>
      <c r="U359" s="237"/>
      <c r="V359" s="287"/>
      <c r="W359" s="287"/>
    </row>
    <row r="360" spans="8:23" ht="25.5">
      <c r="H360" s="236" t="s">
        <v>477</v>
      </c>
      <c r="I360" s="237" t="s">
        <v>478</v>
      </c>
      <c r="J360" s="233"/>
      <c r="K360" s="233"/>
      <c r="L360" s="233"/>
      <c r="Q360" s="237" t="s">
        <v>507</v>
      </c>
      <c r="R360" s="287">
        <v>61</v>
      </c>
      <c r="S360" s="287">
        <v>61</v>
      </c>
      <c r="T360" s="233"/>
      <c r="U360" s="237"/>
      <c r="V360" s="287"/>
      <c r="W360" s="287"/>
    </row>
    <row r="361" spans="8:23" ht="25.5">
      <c r="H361" s="236" t="s">
        <v>477</v>
      </c>
      <c r="I361" s="237" t="s">
        <v>479</v>
      </c>
      <c r="J361" s="233"/>
      <c r="K361" s="233"/>
      <c r="L361" s="233"/>
      <c r="Q361" s="237" t="s">
        <v>343</v>
      </c>
      <c r="R361" s="287">
        <v>56</v>
      </c>
      <c r="S361" s="287">
        <v>56</v>
      </c>
      <c r="T361" s="233"/>
      <c r="U361" s="237"/>
      <c r="V361" s="287"/>
      <c r="W361" s="287"/>
    </row>
    <row r="362" spans="8:23">
      <c r="H362" s="236" t="s">
        <v>477</v>
      </c>
      <c r="I362" s="237" t="s">
        <v>751</v>
      </c>
      <c r="J362" s="233"/>
      <c r="K362" s="233"/>
      <c r="L362" s="233"/>
      <c r="Q362" s="237" t="s">
        <v>198</v>
      </c>
      <c r="R362" s="287">
        <v>66</v>
      </c>
      <c r="S362" s="287">
        <v>66</v>
      </c>
      <c r="T362" s="233"/>
      <c r="U362" s="237"/>
      <c r="V362" s="287"/>
      <c r="W362" s="287"/>
    </row>
    <row r="363" spans="8:23">
      <c r="H363" s="236"/>
      <c r="I363" s="237" t="s">
        <v>569</v>
      </c>
      <c r="J363" s="233"/>
      <c r="K363" s="233"/>
      <c r="L363" s="233"/>
      <c r="Q363" s="243" t="s">
        <v>649</v>
      </c>
      <c r="R363" s="287">
        <v>70</v>
      </c>
      <c r="S363" s="287">
        <v>70</v>
      </c>
      <c r="T363" s="233"/>
      <c r="U363" s="237"/>
      <c r="V363" s="287"/>
      <c r="W363" s="287"/>
    </row>
    <row r="364" spans="8:23">
      <c r="H364" s="236" t="s">
        <v>480</v>
      </c>
      <c r="I364" s="237" t="s">
        <v>481</v>
      </c>
      <c r="J364" s="233"/>
      <c r="K364" s="233"/>
      <c r="L364" s="233"/>
      <c r="Q364" s="237" t="s">
        <v>362</v>
      </c>
      <c r="R364" s="287">
        <v>56</v>
      </c>
      <c r="S364" s="287">
        <v>56</v>
      </c>
      <c r="T364" s="233"/>
      <c r="U364" s="237"/>
      <c r="V364" s="287"/>
      <c r="W364" s="287"/>
    </row>
    <row r="365" spans="8:23">
      <c r="H365" s="236" t="s">
        <v>480</v>
      </c>
      <c r="I365" s="237" t="s">
        <v>590</v>
      </c>
      <c r="J365" s="233"/>
      <c r="K365" s="233"/>
      <c r="L365" s="233"/>
      <c r="Q365" s="216" t="s">
        <v>693</v>
      </c>
      <c r="R365" s="287">
        <v>70</v>
      </c>
      <c r="S365" s="287">
        <v>70</v>
      </c>
      <c r="T365" s="233"/>
      <c r="U365" s="237"/>
      <c r="V365" s="287"/>
      <c r="W365" s="287"/>
    </row>
    <row r="366" spans="8:23">
      <c r="H366" s="236" t="s">
        <v>480</v>
      </c>
      <c r="I366" s="237" t="s">
        <v>587</v>
      </c>
      <c r="J366" s="233"/>
      <c r="K366" s="233"/>
      <c r="L366" s="233"/>
      <c r="Q366" s="237" t="s">
        <v>544</v>
      </c>
      <c r="R366" s="287">
        <v>61</v>
      </c>
      <c r="S366" s="287">
        <v>61</v>
      </c>
      <c r="T366" s="233"/>
      <c r="U366" s="237"/>
      <c r="V366" s="287"/>
      <c r="W366" s="287"/>
    </row>
    <row r="367" spans="8:23">
      <c r="H367" s="236" t="s">
        <v>480</v>
      </c>
      <c r="I367" s="237" t="s">
        <v>583</v>
      </c>
      <c r="J367" s="233"/>
      <c r="K367" s="233"/>
      <c r="L367" s="233"/>
      <c r="Q367" s="237" t="s">
        <v>575</v>
      </c>
      <c r="R367" s="287">
        <v>56</v>
      </c>
      <c r="S367" s="287">
        <v>56</v>
      </c>
      <c r="T367" s="233"/>
      <c r="U367" s="237"/>
      <c r="V367" s="287"/>
      <c r="W367" s="287"/>
    </row>
    <row r="368" spans="8:23">
      <c r="H368" s="236" t="s">
        <v>480</v>
      </c>
      <c r="I368" s="237" t="s">
        <v>482</v>
      </c>
      <c r="J368" s="233"/>
      <c r="K368" s="233"/>
      <c r="L368" s="233"/>
      <c r="Q368" s="237" t="s">
        <v>576</v>
      </c>
      <c r="R368" s="287">
        <v>66</v>
      </c>
      <c r="S368" s="287">
        <v>66</v>
      </c>
      <c r="T368" s="233"/>
      <c r="U368" s="237"/>
      <c r="V368" s="287"/>
      <c r="W368" s="287"/>
    </row>
    <row r="369" spans="8:23">
      <c r="H369" s="236" t="s">
        <v>480</v>
      </c>
      <c r="I369" s="237" t="s">
        <v>483</v>
      </c>
      <c r="J369" s="233"/>
      <c r="K369" s="233"/>
      <c r="L369" s="233"/>
      <c r="Q369" s="237" t="s">
        <v>395</v>
      </c>
      <c r="R369" s="287">
        <v>61</v>
      </c>
      <c r="S369" s="287">
        <v>61</v>
      </c>
      <c r="T369" s="233"/>
      <c r="U369" s="237"/>
      <c r="V369" s="287"/>
      <c r="W369" s="287"/>
    </row>
    <row r="370" spans="8:23">
      <c r="H370" s="236"/>
      <c r="I370" s="237" t="s">
        <v>569</v>
      </c>
      <c r="J370" s="233"/>
      <c r="K370" s="233"/>
      <c r="L370" s="233"/>
      <c r="Q370" s="237" t="s">
        <v>423</v>
      </c>
      <c r="R370" s="287">
        <v>66</v>
      </c>
      <c r="S370" s="287">
        <v>66</v>
      </c>
      <c r="T370" s="233"/>
      <c r="U370" s="237"/>
      <c r="V370" s="287"/>
      <c r="W370" s="287"/>
    </row>
    <row r="371" spans="8:23">
      <c r="H371" s="236" t="s">
        <v>484</v>
      </c>
      <c r="I371" s="237" t="s">
        <v>581</v>
      </c>
      <c r="J371" s="233"/>
      <c r="K371" s="233"/>
      <c r="L371" s="233"/>
      <c r="Q371" s="248" t="s">
        <v>627</v>
      </c>
      <c r="R371" s="287">
        <v>89</v>
      </c>
      <c r="S371" s="287">
        <v>89</v>
      </c>
      <c r="T371" s="233"/>
      <c r="U371" s="237"/>
      <c r="V371" s="287"/>
      <c r="W371" s="287"/>
    </row>
    <row r="372" spans="8:23">
      <c r="H372" s="236" t="s">
        <v>484</v>
      </c>
      <c r="I372" s="237" t="s">
        <v>485</v>
      </c>
      <c r="J372" s="233"/>
      <c r="K372" s="233"/>
      <c r="L372" s="233"/>
      <c r="Q372" s="237" t="s">
        <v>754</v>
      </c>
      <c r="R372" s="287">
        <v>56</v>
      </c>
      <c r="S372" s="287">
        <v>56</v>
      </c>
      <c r="T372" s="233"/>
      <c r="U372" s="237"/>
      <c r="V372" s="287"/>
      <c r="W372" s="287"/>
    </row>
    <row r="373" spans="8:23">
      <c r="H373" s="236" t="s">
        <v>484</v>
      </c>
      <c r="I373" s="237" t="s">
        <v>486</v>
      </c>
      <c r="J373" s="233"/>
      <c r="K373" s="233"/>
      <c r="L373" s="233"/>
      <c r="Q373" s="237" t="s">
        <v>405</v>
      </c>
      <c r="R373" s="287">
        <v>61</v>
      </c>
      <c r="S373" s="287">
        <v>61</v>
      </c>
      <c r="T373" s="233"/>
      <c r="U373" s="237"/>
      <c r="V373" s="287"/>
      <c r="W373" s="287"/>
    </row>
    <row r="374" spans="8:23">
      <c r="H374" s="236"/>
      <c r="I374" s="237" t="s">
        <v>569</v>
      </c>
      <c r="J374" s="233"/>
      <c r="K374" s="233"/>
      <c r="L374" s="233"/>
      <c r="Q374" s="237" t="s">
        <v>751</v>
      </c>
      <c r="R374" s="287">
        <v>71</v>
      </c>
      <c r="S374" s="287">
        <v>71</v>
      </c>
      <c r="T374" s="233"/>
      <c r="U374" s="237"/>
      <c r="V374" s="287"/>
      <c r="W374" s="287"/>
    </row>
    <row r="375" spans="8:23">
      <c r="H375" s="236" t="s">
        <v>487</v>
      </c>
      <c r="I375" s="237" t="s">
        <v>488</v>
      </c>
      <c r="J375" s="233"/>
      <c r="K375" s="233"/>
      <c r="L375" s="233"/>
      <c r="Q375" s="237" t="s">
        <v>514</v>
      </c>
      <c r="R375" s="287">
        <v>51</v>
      </c>
      <c r="S375" s="287">
        <v>51</v>
      </c>
      <c r="T375" s="233"/>
      <c r="U375" s="237"/>
      <c r="V375" s="287"/>
      <c r="W375" s="287"/>
    </row>
    <row r="376" spans="8:23">
      <c r="H376" s="236" t="s">
        <v>487</v>
      </c>
      <c r="I376" s="237" t="s">
        <v>489</v>
      </c>
      <c r="J376" s="233"/>
      <c r="K376" s="233"/>
      <c r="L376" s="233"/>
      <c r="Q376" s="253" t="s">
        <v>640</v>
      </c>
      <c r="R376" s="287">
        <v>46</v>
      </c>
      <c r="S376" s="287">
        <v>46</v>
      </c>
      <c r="T376" s="233"/>
      <c r="U376" s="237"/>
      <c r="V376" s="287"/>
      <c r="W376" s="287"/>
    </row>
    <row r="377" spans="8:23">
      <c r="H377" s="236" t="s">
        <v>487</v>
      </c>
      <c r="I377" s="237" t="s">
        <v>490</v>
      </c>
      <c r="J377" s="233"/>
      <c r="K377" s="233"/>
      <c r="L377" s="233"/>
      <c r="Q377" s="237" t="s">
        <v>265</v>
      </c>
      <c r="R377" s="287">
        <v>51</v>
      </c>
      <c r="S377" s="287">
        <v>51</v>
      </c>
      <c r="T377" s="233"/>
      <c r="U377" s="237"/>
      <c r="V377" s="287"/>
      <c r="W377" s="287"/>
    </row>
    <row r="378" spans="8:23">
      <c r="H378" s="236" t="s">
        <v>487</v>
      </c>
      <c r="I378" s="237" t="s">
        <v>491</v>
      </c>
      <c r="J378" s="233"/>
      <c r="K378" s="233"/>
      <c r="L378" s="233"/>
      <c r="Q378" s="248" t="s">
        <v>628</v>
      </c>
      <c r="R378" s="287">
        <v>99</v>
      </c>
      <c r="S378" s="287">
        <v>99</v>
      </c>
      <c r="T378" s="233"/>
      <c r="U378" s="237"/>
      <c r="V378" s="287"/>
      <c r="W378" s="287"/>
    </row>
    <row r="379" spans="8:23">
      <c r="H379" s="236" t="s">
        <v>487</v>
      </c>
      <c r="I379" s="237" t="s">
        <v>492</v>
      </c>
      <c r="J379" s="233"/>
      <c r="K379" s="233"/>
      <c r="L379" s="233"/>
      <c r="Q379" s="237" t="s">
        <v>344</v>
      </c>
      <c r="R379" s="287">
        <v>51</v>
      </c>
      <c r="S379" s="287">
        <v>51</v>
      </c>
      <c r="T379" s="233"/>
      <c r="U379" s="237"/>
      <c r="V379" s="287"/>
      <c r="W379" s="287"/>
    </row>
    <row r="380" spans="8:23">
      <c r="H380" s="236" t="s">
        <v>487</v>
      </c>
      <c r="I380" s="237" t="s">
        <v>493</v>
      </c>
      <c r="J380" s="233"/>
      <c r="K380" s="233"/>
      <c r="L380" s="233"/>
      <c r="Q380" s="237" t="s">
        <v>436</v>
      </c>
      <c r="R380" s="287">
        <v>66</v>
      </c>
      <c r="S380" s="287">
        <v>66</v>
      </c>
      <c r="T380" s="233"/>
      <c r="U380" s="237"/>
      <c r="V380" s="287"/>
      <c r="W380" s="287"/>
    </row>
    <row r="381" spans="8:23">
      <c r="H381" s="236"/>
      <c r="I381" s="237" t="s">
        <v>569</v>
      </c>
      <c r="J381" s="233"/>
      <c r="K381" s="233"/>
      <c r="L381" s="233"/>
      <c r="Q381" s="237" t="s">
        <v>485</v>
      </c>
      <c r="R381" s="287">
        <v>51</v>
      </c>
      <c r="S381" s="287">
        <v>51</v>
      </c>
      <c r="T381" s="233"/>
      <c r="U381" s="237"/>
      <c r="V381" s="287"/>
      <c r="W381" s="287"/>
    </row>
    <row r="382" spans="8:23" ht="25.5">
      <c r="H382" s="236" t="s">
        <v>494</v>
      </c>
      <c r="I382" s="237" t="s">
        <v>495</v>
      </c>
      <c r="J382" s="233"/>
      <c r="K382" s="233"/>
      <c r="L382" s="233"/>
      <c r="Q382" s="237" t="s">
        <v>474</v>
      </c>
      <c r="R382" s="287">
        <v>56</v>
      </c>
      <c r="S382" s="287">
        <v>56</v>
      </c>
      <c r="T382" s="233"/>
      <c r="U382" s="237"/>
      <c r="V382" s="287"/>
      <c r="W382" s="287"/>
    </row>
    <row r="383" spans="8:23">
      <c r="H383" s="236" t="s">
        <v>494</v>
      </c>
      <c r="I383" s="237" t="s">
        <v>496</v>
      </c>
      <c r="J383" s="233"/>
      <c r="K383" s="233"/>
      <c r="L383" s="233"/>
      <c r="Q383" s="237" t="s">
        <v>199</v>
      </c>
      <c r="R383" s="287">
        <v>61</v>
      </c>
      <c r="S383" s="287">
        <v>61</v>
      </c>
      <c r="T383" s="233"/>
      <c r="U383" s="237"/>
      <c r="V383" s="287"/>
      <c r="W383" s="287"/>
    </row>
    <row r="384" spans="8:23">
      <c r="H384" s="236" t="s">
        <v>494</v>
      </c>
      <c r="I384" s="237" t="s">
        <v>497</v>
      </c>
      <c r="J384" s="233"/>
      <c r="K384" s="233"/>
      <c r="L384" s="233"/>
      <c r="Q384" s="248" t="s">
        <v>629</v>
      </c>
      <c r="R384" s="287">
        <v>73</v>
      </c>
      <c r="S384" s="287">
        <v>73</v>
      </c>
      <c r="T384" s="233"/>
      <c r="U384" s="237"/>
      <c r="V384" s="287"/>
      <c r="W384" s="287"/>
    </row>
    <row r="385" spans="8:23">
      <c r="H385" s="236" t="s">
        <v>494</v>
      </c>
      <c r="I385" s="237" t="s">
        <v>498</v>
      </c>
      <c r="J385" s="233"/>
      <c r="K385" s="233"/>
      <c r="L385" s="233"/>
      <c r="Q385" s="248" t="s">
        <v>630</v>
      </c>
      <c r="R385" s="287">
        <v>87</v>
      </c>
      <c r="S385" s="287">
        <v>87</v>
      </c>
      <c r="T385" s="233"/>
      <c r="U385" s="237"/>
      <c r="V385" s="287"/>
      <c r="W385" s="287"/>
    </row>
    <row r="386" spans="8:23">
      <c r="H386" s="236" t="s">
        <v>494</v>
      </c>
      <c r="I386" s="237" t="s">
        <v>499</v>
      </c>
      <c r="J386" s="233"/>
      <c r="K386" s="233"/>
      <c r="L386" s="233"/>
      <c r="Q386" s="237" t="s">
        <v>534</v>
      </c>
      <c r="R386" s="287">
        <v>66</v>
      </c>
      <c r="S386" s="287">
        <v>66</v>
      </c>
      <c r="T386" s="233"/>
      <c r="U386" s="237"/>
      <c r="V386" s="287"/>
      <c r="W386" s="287"/>
    </row>
    <row r="387" spans="8:23">
      <c r="H387" s="236" t="s">
        <v>494</v>
      </c>
      <c r="I387" s="237" t="s">
        <v>500</v>
      </c>
      <c r="J387" s="233"/>
      <c r="K387" s="233"/>
      <c r="L387" s="233"/>
      <c r="Q387" s="237" t="s">
        <v>446</v>
      </c>
      <c r="R387" s="287">
        <v>51</v>
      </c>
      <c r="S387" s="287">
        <v>51</v>
      </c>
      <c r="T387" s="233"/>
      <c r="U387" s="237"/>
      <c r="V387" s="287"/>
      <c r="W387" s="287"/>
    </row>
    <row r="388" spans="8:23">
      <c r="H388" s="236" t="s">
        <v>494</v>
      </c>
      <c r="I388" s="237" t="s">
        <v>501</v>
      </c>
      <c r="J388" s="233"/>
      <c r="K388" s="233"/>
      <c r="L388" s="233"/>
      <c r="Q388" s="232" t="s">
        <v>741</v>
      </c>
      <c r="R388" s="287">
        <v>71</v>
      </c>
      <c r="S388" s="287">
        <v>71</v>
      </c>
      <c r="T388" s="233"/>
      <c r="U388" s="237"/>
      <c r="V388" s="287"/>
      <c r="W388" s="287"/>
    </row>
    <row r="389" spans="8:23">
      <c r="H389" s="236" t="s">
        <v>494</v>
      </c>
      <c r="I389" s="237" t="s">
        <v>502</v>
      </c>
      <c r="J389" s="233"/>
      <c r="K389" s="233"/>
      <c r="L389" s="233"/>
      <c r="Q389" s="237" t="s">
        <v>535</v>
      </c>
      <c r="R389" s="287">
        <v>51</v>
      </c>
      <c r="S389" s="287">
        <v>51</v>
      </c>
      <c r="T389" s="233"/>
      <c r="U389" s="237"/>
      <c r="V389" s="287"/>
      <c r="W389" s="287"/>
    </row>
    <row r="390" spans="8:23" ht="25.5">
      <c r="H390" s="236" t="s">
        <v>494</v>
      </c>
      <c r="I390" s="237" t="s">
        <v>503</v>
      </c>
      <c r="J390" s="233"/>
      <c r="K390" s="233"/>
      <c r="L390" s="233"/>
      <c r="Q390" s="237" t="s">
        <v>374</v>
      </c>
      <c r="R390" s="287">
        <v>51</v>
      </c>
      <c r="S390" s="287">
        <v>51</v>
      </c>
      <c r="T390" s="233"/>
      <c r="U390" s="237"/>
      <c r="V390" s="287"/>
      <c r="W390" s="287"/>
    </row>
    <row r="391" spans="8:23">
      <c r="H391" s="236" t="s">
        <v>494</v>
      </c>
      <c r="I391" s="237" t="s">
        <v>504</v>
      </c>
      <c r="J391" s="233"/>
      <c r="K391" s="233"/>
      <c r="L391" s="233"/>
      <c r="Q391" s="237" t="s">
        <v>369</v>
      </c>
      <c r="R391" s="287">
        <v>51</v>
      </c>
      <c r="S391" s="287">
        <v>51</v>
      </c>
      <c r="T391" s="233"/>
      <c r="U391" s="237"/>
      <c r="V391" s="287"/>
      <c r="W391" s="287"/>
    </row>
    <row r="392" spans="8:23">
      <c r="H392" s="236" t="s">
        <v>494</v>
      </c>
      <c r="I392" s="237" t="s">
        <v>505</v>
      </c>
      <c r="J392" s="233"/>
      <c r="K392" s="233"/>
      <c r="L392" s="233"/>
      <c r="Q392" s="237" t="s">
        <v>369</v>
      </c>
      <c r="R392" s="287">
        <v>51</v>
      </c>
      <c r="S392" s="287">
        <v>51</v>
      </c>
      <c r="T392" s="233"/>
      <c r="U392" s="237"/>
      <c r="V392" s="287"/>
      <c r="W392" s="287"/>
    </row>
    <row r="393" spans="8:23">
      <c r="H393" s="236" t="s">
        <v>494</v>
      </c>
      <c r="I393" s="237" t="s">
        <v>506</v>
      </c>
      <c r="J393" s="233"/>
      <c r="K393" s="233"/>
      <c r="L393" s="233"/>
      <c r="Q393" s="237" t="s">
        <v>321</v>
      </c>
      <c r="R393" s="287">
        <v>56</v>
      </c>
      <c r="S393" s="287">
        <v>56</v>
      </c>
      <c r="T393" s="233"/>
      <c r="U393" s="237"/>
      <c r="V393" s="287"/>
      <c r="W393" s="287"/>
    </row>
    <row r="394" spans="8:23">
      <c r="H394" s="236" t="s">
        <v>494</v>
      </c>
      <c r="I394" s="237" t="s">
        <v>752</v>
      </c>
      <c r="J394" s="233"/>
      <c r="K394" s="233"/>
      <c r="L394" s="233"/>
      <c r="Q394" s="248" t="s">
        <v>603</v>
      </c>
      <c r="R394" s="287">
        <v>82</v>
      </c>
      <c r="S394" s="287">
        <v>82</v>
      </c>
      <c r="T394" s="233"/>
      <c r="U394" s="237"/>
      <c r="V394" s="287"/>
      <c r="W394" s="287"/>
    </row>
    <row r="395" spans="8:23">
      <c r="H395" s="236" t="s">
        <v>494</v>
      </c>
      <c r="I395" s="237" t="s">
        <v>507</v>
      </c>
      <c r="J395" s="233"/>
      <c r="K395" s="233"/>
      <c r="L395" s="233"/>
      <c r="Q395" s="237" t="s">
        <v>508</v>
      </c>
      <c r="R395" s="287">
        <v>51</v>
      </c>
      <c r="S395" s="287">
        <v>51</v>
      </c>
      <c r="T395" s="233"/>
      <c r="U395" s="237"/>
      <c r="V395" s="287"/>
      <c r="W395" s="287"/>
    </row>
    <row r="396" spans="8:23">
      <c r="H396" s="236" t="s">
        <v>494</v>
      </c>
      <c r="I396" s="237" t="s">
        <v>508</v>
      </c>
      <c r="J396" s="233"/>
      <c r="K396" s="233"/>
      <c r="L396" s="233"/>
      <c r="Q396" s="243" t="s">
        <v>650</v>
      </c>
      <c r="R396" s="287">
        <v>102</v>
      </c>
      <c r="S396" s="287">
        <v>102</v>
      </c>
      <c r="T396" s="233"/>
      <c r="U396" s="237"/>
      <c r="V396" s="287"/>
      <c r="W396" s="287"/>
    </row>
    <row r="397" spans="8:23">
      <c r="H397" s="236" t="s">
        <v>494</v>
      </c>
      <c r="I397" s="237" t="s">
        <v>509</v>
      </c>
      <c r="J397" s="233"/>
      <c r="K397" s="233"/>
      <c r="L397" s="233"/>
      <c r="Q397" s="237" t="s">
        <v>200</v>
      </c>
      <c r="R397" s="287">
        <v>61</v>
      </c>
      <c r="S397" s="287">
        <v>61</v>
      </c>
      <c r="T397" s="233"/>
      <c r="U397" s="237"/>
      <c r="V397" s="287"/>
      <c r="W397" s="287"/>
    </row>
    <row r="398" spans="8:23">
      <c r="H398" s="236" t="s">
        <v>494</v>
      </c>
      <c r="I398" s="237" t="s">
        <v>510</v>
      </c>
      <c r="J398" s="233"/>
      <c r="K398" s="233"/>
      <c r="L398" s="233"/>
      <c r="Q398" s="248" t="s">
        <v>604</v>
      </c>
      <c r="R398" s="287">
        <v>79</v>
      </c>
      <c r="S398" s="287">
        <v>79</v>
      </c>
      <c r="T398" s="233"/>
      <c r="U398" s="237"/>
      <c r="V398" s="287"/>
      <c r="W398" s="287"/>
    </row>
    <row r="399" spans="8:23">
      <c r="H399" s="236" t="s">
        <v>494</v>
      </c>
      <c r="I399" s="237" t="s">
        <v>511</v>
      </c>
      <c r="J399" s="233"/>
      <c r="K399" s="233"/>
      <c r="L399" s="233"/>
      <c r="Q399" s="237" t="s">
        <v>515</v>
      </c>
      <c r="R399" s="287">
        <v>61</v>
      </c>
      <c r="S399" s="287">
        <v>61</v>
      </c>
      <c r="T399" s="233"/>
      <c r="U399" s="237"/>
      <c r="V399" s="287"/>
      <c r="W399" s="287"/>
    </row>
    <row r="400" spans="8:23">
      <c r="H400" s="236"/>
      <c r="I400" s="237" t="s">
        <v>569</v>
      </c>
      <c r="J400" s="233"/>
      <c r="K400" s="233"/>
      <c r="L400" s="233"/>
      <c r="Q400" s="237" t="s">
        <v>509</v>
      </c>
      <c r="R400" s="287">
        <v>66</v>
      </c>
      <c r="S400" s="287">
        <v>66</v>
      </c>
      <c r="T400" s="233"/>
      <c r="U400" s="237"/>
      <c r="V400" s="287"/>
      <c r="W400" s="287"/>
    </row>
    <row r="401" spans="8:28">
      <c r="H401" s="236" t="s">
        <v>512</v>
      </c>
      <c r="I401" s="237" t="s">
        <v>753</v>
      </c>
      <c r="J401" s="233"/>
      <c r="K401" s="233"/>
      <c r="L401" s="233"/>
      <c r="Q401" s="237" t="s">
        <v>201</v>
      </c>
      <c r="R401" s="287">
        <v>71</v>
      </c>
      <c r="S401" s="287">
        <v>71</v>
      </c>
      <c r="T401" s="233"/>
      <c r="U401" s="237"/>
      <c r="V401" s="287"/>
      <c r="W401" s="287"/>
    </row>
    <row r="402" spans="8:28">
      <c r="H402" s="236" t="s">
        <v>512</v>
      </c>
      <c r="I402" s="237" t="s">
        <v>513</v>
      </c>
      <c r="J402" s="233"/>
      <c r="K402" s="233"/>
      <c r="L402" s="233"/>
      <c r="Q402" s="237" t="s">
        <v>202</v>
      </c>
      <c r="R402" s="287">
        <v>71</v>
      </c>
      <c r="S402" s="287">
        <v>71</v>
      </c>
      <c r="T402" s="233"/>
      <c r="U402" s="237"/>
      <c r="V402" s="287"/>
      <c r="W402" s="287"/>
    </row>
    <row r="403" spans="8:28">
      <c r="H403" s="236" t="s">
        <v>512</v>
      </c>
      <c r="I403" s="237" t="s">
        <v>514</v>
      </c>
      <c r="J403" s="233"/>
      <c r="K403" s="233"/>
      <c r="L403" s="233"/>
      <c r="Q403" s="243" t="s">
        <v>651</v>
      </c>
      <c r="R403" s="287">
        <v>102</v>
      </c>
      <c r="S403" s="287">
        <v>102</v>
      </c>
      <c r="T403" s="233"/>
      <c r="U403" s="237"/>
      <c r="V403" s="287"/>
      <c r="W403" s="287"/>
    </row>
    <row r="404" spans="8:28">
      <c r="H404" s="236" t="s">
        <v>512</v>
      </c>
      <c r="I404" s="237" t="s">
        <v>515</v>
      </c>
      <c r="J404" s="233"/>
      <c r="K404" s="233"/>
      <c r="L404" s="233"/>
      <c r="Q404" s="237" t="s">
        <v>203</v>
      </c>
      <c r="R404" s="287">
        <v>66</v>
      </c>
      <c r="S404" s="287">
        <v>66</v>
      </c>
      <c r="T404" s="233"/>
      <c r="U404" s="224"/>
      <c r="V404" s="287"/>
      <c r="W404" s="287"/>
    </row>
    <row r="405" spans="8:28">
      <c r="H405" s="236"/>
      <c r="I405" s="237" t="s">
        <v>569</v>
      </c>
      <c r="J405" s="233"/>
      <c r="K405" s="233"/>
      <c r="L405" s="233"/>
      <c r="Q405" s="237" t="s">
        <v>204</v>
      </c>
      <c r="R405" s="287">
        <v>61</v>
      </c>
      <c r="S405" s="287">
        <v>61</v>
      </c>
      <c r="T405" s="233"/>
      <c r="U405" s="224"/>
      <c r="V405" s="287"/>
      <c r="W405" s="287"/>
    </row>
    <row r="406" spans="8:28">
      <c r="H406" s="236" t="s">
        <v>516</v>
      </c>
      <c r="I406" s="237" t="s">
        <v>517</v>
      </c>
      <c r="J406" s="233"/>
      <c r="K406" s="233"/>
      <c r="L406" s="233"/>
      <c r="Q406" s="237" t="s">
        <v>447</v>
      </c>
      <c r="R406" s="287">
        <v>46</v>
      </c>
      <c r="S406" s="287">
        <v>46</v>
      </c>
      <c r="T406" s="233"/>
      <c r="U406" s="248"/>
      <c r="V406" s="287"/>
      <c r="W406" s="287"/>
    </row>
    <row r="407" spans="8:28">
      <c r="H407" s="236" t="s">
        <v>516</v>
      </c>
      <c r="I407" s="237" t="s">
        <v>578</v>
      </c>
      <c r="J407" s="233"/>
      <c r="K407" s="233"/>
      <c r="L407" s="233"/>
      <c r="Q407" s="237" t="s">
        <v>205</v>
      </c>
      <c r="R407" s="287">
        <v>66</v>
      </c>
      <c r="S407" s="287">
        <v>66</v>
      </c>
      <c r="T407" s="233"/>
      <c r="U407" s="237"/>
      <c r="V407" s="287"/>
      <c r="W407" s="287"/>
    </row>
    <row r="408" spans="8:28">
      <c r="H408" s="236" t="s">
        <v>516</v>
      </c>
      <c r="I408" s="237" t="s">
        <v>755</v>
      </c>
      <c r="J408" s="233"/>
      <c r="K408" s="233"/>
      <c r="L408" s="233"/>
      <c r="Q408" s="237" t="s">
        <v>206</v>
      </c>
      <c r="R408" s="287">
        <v>66</v>
      </c>
      <c r="S408" s="287">
        <v>66</v>
      </c>
      <c r="T408" s="233"/>
      <c r="U408" s="237"/>
      <c r="V408" s="287"/>
      <c r="W408" s="287"/>
    </row>
    <row r="409" spans="8:28">
      <c r="H409" s="236" t="s">
        <v>516</v>
      </c>
      <c r="I409" s="237" t="s">
        <v>518</v>
      </c>
      <c r="J409" s="233"/>
      <c r="K409" s="233"/>
      <c r="L409" s="233"/>
      <c r="Q409" s="237" t="s">
        <v>410</v>
      </c>
      <c r="R409" s="287">
        <v>71</v>
      </c>
      <c r="S409" s="287">
        <v>71</v>
      </c>
      <c r="T409" s="233"/>
      <c r="U409" s="237"/>
      <c r="V409" s="287"/>
      <c r="W409" s="287"/>
    </row>
    <row r="410" spans="8:28">
      <c r="H410" s="236" t="s">
        <v>516</v>
      </c>
      <c r="I410" s="237" t="s">
        <v>519</v>
      </c>
      <c r="J410" s="233"/>
      <c r="K410" s="233"/>
      <c r="L410" s="233"/>
      <c r="Q410" s="237" t="s">
        <v>207</v>
      </c>
      <c r="R410" s="287">
        <v>71</v>
      </c>
      <c r="S410" s="287">
        <v>71</v>
      </c>
      <c r="T410" s="233"/>
      <c r="U410" s="237"/>
      <c r="V410" s="287"/>
      <c r="W410" s="287"/>
    </row>
    <row r="411" spans="8:28">
      <c r="H411" s="236" t="s">
        <v>516</v>
      </c>
      <c r="I411" s="237" t="s">
        <v>520</v>
      </c>
      <c r="J411" s="233"/>
      <c r="K411" s="233"/>
      <c r="L411" s="233"/>
      <c r="Q411" s="237" t="s">
        <v>208</v>
      </c>
      <c r="R411" s="287">
        <v>61</v>
      </c>
      <c r="S411" s="287">
        <v>61</v>
      </c>
      <c r="T411" s="233"/>
      <c r="U411" s="232"/>
      <c r="V411" s="287"/>
      <c r="W411" s="287"/>
      <c r="X411" s="218"/>
      <c r="Y411" s="218"/>
      <c r="Z411" s="215"/>
      <c r="AA411" s="215"/>
      <c r="AB411" s="215"/>
    </row>
    <row r="412" spans="8:28">
      <c r="H412" s="236"/>
      <c r="I412" s="237" t="s">
        <v>569</v>
      </c>
      <c r="J412" s="233"/>
      <c r="K412" s="233"/>
      <c r="L412" s="233"/>
      <c r="Q412" s="237" t="s">
        <v>266</v>
      </c>
      <c r="R412" s="287">
        <v>56</v>
      </c>
      <c r="S412" s="287">
        <v>56</v>
      </c>
      <c r="T412" s="233"/>
      <c r="U412" s="237"/>
      <c r="V412" s="287"/>
      <c r="W412" s="287"/>
      <c r="X412" s="218"/>
      <c r="Y412" s="218"/>
      <c r="Z412" s="215"/>
      <c r="AA412" s="215"/>
      <c r="AB412" s="215"/>
    </row>
    <row r="413" spans="8:28">
      <c r="H413" s="236" t="s">
        <v>521</v>
      </c>
      <c r="I413" s="237" t="s">
        <v>522</v>
      </c>
      <c r="J413" s="233"/>
      <c r="K413" s="233"/>
      <c r="L413" s="233"/>
      <c r="Q413" s="237" t="s">
        <v>424</v>
      </c>
      <c r="R413" s="287">
        <v>56</v>
      </c>
      <c r="S413" s="287">
        <v>56</v>
      </c>
      <c r="T413" s="233"/>
      <c r="U413" s="216"/>
      <c r="V413" s="287"/>
      <c r="W413" s="287"/>
      <c r="X413" s="218"/>
      <c r="Y413" s="218"/>
      <c r="Z413" s="215"/>
      <c r="AA413" s="215"/>
      <c r="AB413" s="215"/>
    </row>
    <row r="414" spans="8:28">
      <c r="H414" s="236" t="s">
        <v>521</v>
      </c>
      <c r="I414" s="237" t="s">
        <v>523</v>
      </c>
      <c r="J414" s="233"/>
      <c r="K414" s="233"/>
      <c r="L414" s="233"/>
      <c r="Q414" s="248" t="s">
        <v>631</v>
      </c>
      <c r="R414" s="287">
        <v>72</v>
      </c>
      <c r="S414" s="287">
        <v>72</v>
      </c>
      <c r="T414" s="233"/>
      <c r="U414" s="237"/>
      <c r="V414" s="287"/>
      <c r="W414" s="287"/>
      <c r="X414" s="218"/>
      <c r="Y414" s="218"/>
      <c r="Z414" s="215"/>
      <c r="AA414" s="215"/>
      <c r="AB414" s="215"/>
    </row>
    <row r="415" spans="8:28">
      <c r="H415" s="236" t="s">
        <v>521</v>
      </c>
      <c r="I415" s="237" t="s">
        <v>524</v>
      </c>
      <c r="J415" s="233"/>
      <c r="K415" s="233"/>
      <c r="L415" s="233"/>
      <c r="Q415" s="237" t="s">
        <v>280</v>
      </c>
      <c r="R415" s="287">
        <v>56</v>
      </c>
      <c r="S415" s="287">
        <v>56</v>
      </c>
      <c r="T415" s="233"/>
      <c r="U415" s="237"/>
      <c r="V415" s="287"/>
      <c r="W415" s="287"/>
      <c r="X415" s="218"/>
      <c r="Y415" s="218"/>
      <c r="Z415" s="215"/>
      <c r="AA415" s="215"/>
      <c r="AB415" s="215"/>
    </row>
    <row r="416" spans="8:28">
      <c r="H416" s="236" t="s">
        <v>521</v>
      </c>
      <c r="I416" s="237" t="s">
        <v>525</v>
      </c>
      <c r="J416" s="233"/>
      <c r="K416" s="233"/>
      <c r="L416" s="233"/>
      <c r="Q416" s="237" t="s">
        <v>475</v>
      </c>
      <c r="R416" s="287">
        <v>56</v>
      </c>
      <c r="S416" s="287">
        <v>56</v>
      </c>
      <c r="T416" s="233"/>
      <c r="U416" s="237"/>
      <c r="V416" s="287"/>
      <c r="W416" s="287"/>
    </row>
    <row r="417" spans="8:23">
      <c r="H417" s="236" t="s">
        <v>521</v>
      </c>
      <c r="I417" s="237" t="s">
        <v>526</v>
      </c>
      <c r="J417" s="233"/>
      <c r="K417" s="233"/>
      <c r="L417" s="233"/>
      <c r="Q417" s="237" t="s">
        <v>460</v>
      </c>
      <c r="R417" s="287">
        <v>51</v>
      </c>
      <c r="S417" s="287">
        <v>51</v>
      </c>
      <c r="T417" s="233"/>
      <c r="U417" s="237"/>
      <c r="V417" s="287"/>
      <c r="W417" s="287"/>
    </row>
    <row r="418" spans="8:23">
      <c r="H418" s="236" t="s">
        <v>521</v>
      </c>
      <c r="I418" s="237" t="s">
        <v>527</v>
      </c>
      <c r="J418" s="233"/>
      <c r="K418" s="233"/>
      <c r="L418" s="233"/>
      <c r="Q418" s="237" t="s">
        <v>545</v>
      </c>
      <c r="R418" s="287">
        <v>71</v>
      </c>
      <c r="S418" s="287">
        <v>71</v>
      </c>
      <c r="T418" s="233"/>
      <c r="U418" s="237"/>
      <c r="V418" s="287"/>
      <c r="W418" s="287"/>
    </row>
    <row r="419" spans="8:23">
      <c r="H419" s="236" t="s">
        <v>521</v>
      </c>
      <c r="I419" s="237" t="s">
        <v>528</v>
      </c>
      <c r="J419" s="233"/>
      <c r="K419" s="233"/>
      <c r="L419" s="233"/>
      <c r="Q419" s="237" t="s">
        <v>267</v>
      </c>
      <c r="R419" s="287">
        <v>46</v>
      </c>
      <c r="S419" s="287">
        <v>46</v>
      </c>
      <c r="T419" s="233"/>
      <c r="U419" s="237"/>
      <c r="V419" s="287"/>
      <c r="W419" s="287"/>
    </row>
    <row r="420" spans="8:23" ht="25.5">
      <c r="H420" s="236" t="s">
        <v>521</v>
      </c>
      <c r="I420" s="237" t="s">
        <v>529</v>
      </c>
      <c r="J420" s="233"/>
      <c r="K420" s="233"/>
      <c r="L420" s="233"/>
      <c r="Q420" s="237" t="s">
        <v>178</v>
      </c>
      <c r="R420" s="287">
        <v>66</v>
      </c>
      <c r="S420" s="287">
        <v>66</v>
      </c>
      <c r="T420" s="233"/>
      <c r="U420" s="237"/>
      <c r="V420" s="287"/>
      <c r="W420" s="287"/>
    </row>
    <row r="421" spans="8:23">
      <c r="H421" s="236" t="s">
        <v>521</v>
      </c>
      <c r="I421" s="237" t="s">
        <v>530</v>
      </c>
      <c r="J421" s="233"/>
      <c r="K421" s="233"/>
      <c r="L421" s="233"/>
      <c r="Q421" s="216" t="s">
        <v>694</v>
      </c>
      <c r="R421" s="287">
        <v>63</v>
      </c>
      <c r="S421" s="287">
        <v>63</v>
      </c>
      <c r="T421" s="233"/>
      <c r="U421" s="237"/>
      <c r="V421" s="287"/>
      <c r="W421" s="287"/>
    </row>
    <row r="422" spans="8:23">
      <c r="H422" s="236" t="s">
        <v>521</v>
      </c>
      <c r="I422" s="237" t="s">
        <v>531</v>
      </c>
      <c r="J422" s="233"/>
      <c r="K422" s="233"/>
      <c r="L422" s="233"/>
      <c r="Q422" s="216" t="s">
        <v>695</v>
      </c>
      <c r="R422" s="287">
        <v>65</v>
      </c>
      <c r="S422" s="287">
        <v>65</v>
      </c>
      <c r="T422" s="233"/>
      <c r="U422" s="243"/>
      <c r="V422" s="287"/>
      <c r="W422" s="287"/>
    </row>
    <row r="423" spans="8:23">
      <c r="H423" s="236" t="s">
        <v>521</v>
      </c>
      <c r="I423" s="237" t="s">
        <v>532</v>
      </c>
      <c r="J423" s="233"/>
      <c r="K423" s="233"/>
      <c r="L423" s="233"/>
      <c r="Q423" s="237" t="s">
        <v>551</v>
      </c>
      <c r="R423" s="287">
        <v>51</v>
      </c>
      <c r="S423" s="287">
        <v>51</v>
      </c>
      <c r="T423" s="233"/>
      <c r="U423" s="237"/>
      <c r="V423" s="287"/>
      <c r="W423" s="287"/>
    </row>
    <row r="424" spans="8:23">
      <c r="H424" s="236" t="s">
        <v>521</v>
      </c>
      <c r="I424" s="237" t="s">
        <v>533</v>
      </c>
      <c r="J424" s="233"/>
      <c r="K424" s="233"/>
      <c r="L424" s="233"/>
      <c r="Q424" s="237" t="s">
        <v>568</v>
      </c>
      <c r="R424" s="287">
        <v>56</v>
      </c>
      <c r="S424" s="287">
        <v>56</v>
      </c>
      <c r="T424" s="233"/>
      <c r="U424" s="216"/>
      <c r="V424" s="287"/>
      <c r="W424" s="287"/>
    </row>
    <row r="425" spans="8:23">
      <c r="H425" s="236" t="s">
        <v>521</v>
      </c>
      <c r="I425" s="237" t="s">
        <v>754</v>
      </c>
      <c r="J425" s="233"/>
      <c r="K425" s="233"/>
      <c r="L425" s="233"/>
      <c r="Q425" s="248" t="s">
        <v>632</v>
      </c>
      <c r="R425" s="287">
        <v>99</v>
      </c>
      <c r="S425" s="287">
        <v>99</v>
      </c>
      <c r="T425" s="233"/>
      <c r="U425" s="237"/>
      <c r="V425" s="287"/>
      <c r="W425" s="287"/>
    </row>
    <row r="426" spans="8:23">
      <c r="H426" s="236" t="s">
        <v>521</v>
      </c>
      <c r="I426" s="237" t="s">
        <v>534</v>
      </c>
      <c r="J426" s="246"/>
      <c r="K426" s="233"/>
      <c r="L426" s="233"/>
      <c r="Q426" s="237" t="s">
        <v>179</v>
      </c>
      <c r="R426" s="287">
        <v>46</v>
      </c>
      <c r="S426" s="287">
        <v>46</v>
      </c>
      <c r="T426" s="233"/>
      <c r="U426" s="237"/>
      <c r="V426" s="287"/>
      <c r="W426" s="287"/>
    </row>
    <row r="427" spans="8:23">
      <c r="H427" s="236" t="s">
        <v>521</v>
      </c>
      <c r="I427" s="237" t="s">
        <v>535</v>
      </c>
      <c r="J427" s="233"/>
      <c r="K427" s="233"/>
      <c r="L427" s="233"/>
      <c r="Q427" s="237" t="s">
        <v>229</v>
      </c>
      <c r="R427" s="287">
        <v>56</v>
      </c>
      <c r="S427" s="287">
        <v>56</v>
      </c>
      <c r="T427" s="233"/>
      <c r="U427" s="237"/>
      <c r="V427" s="287"/>
      <c r="W427" s="287"/>
    </row>
    <row r="428" spans="8:23">
      <c r="H428" s="236" t="s">
        <v>521</v>
      </c>
      <c r="I428" s="237" t="s">
        <v>536</v>
      </c>
      <c r="J428" s="233"/>
      <c r="K428" s="233"/>
      <c r="L428" s="233"/>
      <c r="Q428" s="216" t="s">
        <v>696</v>
      </c>
      <c r="R428" s="287">
        <v>58</v>
      </c>
      <c r="S428" s="287">
        <v>58</v>
      </c>
      <c r="T428" s="233"/>
      <c r="U428" s="237"/>
      <c r="V428" s="287"/>
      <c r="W428" s="287"/>
    </row>
    <row r="429" spans="8:23">
      <c r="H429" s="236" t="s">
        <v>521</v>
      </c>
      <c r="I429" s="237" t="s">
        <v>537</v>
      </c>
      <c r="J429" s="233"/>
      <c r="K429" s="233"/>
      <c r="L429" s="233"/>
      <c r="Q429" s="216" t="s">
        <v>697</v>
      </c>
      <c r="R429" s="287">
        <v>50</v>
      </c>
      <c r="S429" s="287">
        <v>50</v>
      </c>
      <c r="T429" s="233"/>
      <c r="U429" s="237"/>
      <c r="V429" s="287"/>
      <c r="W429" s="287"/>
    </row>
    <row r="430" spans="8:23">
      <c r="H430" s="236" t="s">
        <v>521</v>
      </c>
      <c r="I430" s="237" t="s">
        <v>538</v>
      </c>
      <c r="J430" s="233"/>
      <c r="K430" s="233"/>
      <c r="L430" s="233"/>
      <c r="Q430" s="216" t="s">
        <v>698</v>
      </c>
      <c r="R430" s="287">
        <v>44</v>
      </c>
      <c r="S430" s="287">
        <v>44</v>
      </c>
      <c r="T430" s="233"/>
      <c r="U430" s="248"/>
      <c r="V430" s="287"/>
      <c r="W430" s="287"/>
    </row>
    <row r="431" spans="8:23">
      <c r="H431" s="273" t="s">
        <v>521</v>
      </c>
      <c r="I431" s="274" t="s">
        <v>332</v>
      </c>
      <c r="J431" s="233"/>
      <c r="K431" s="233"/>
      <c r="L431" s="233"/>
      <c r="Q431" s="237" t="s">
        <v>300</v>
      </c>
      <c r="R431" s="287">
        <v>56</v>
      </c>
      <c r="S431" s="287">
        <v>56</v>
      </c>
      <c r="T431" s="233"/>
      <c r="U431" s="237"/>
      <c r="V431" s="287"/>
      <c r="W431" s="287"/>
    </row>
    <row r="432" spans="8:23">
      <c r="H432" s="236"/>
      <c r="I432" s="237" t="s">
        <v>569</v>
      </c>
      <c r="J432" s="233"/>
      <c r="K432" s="233"/>
      <c r="L432" s="233"/>
      <c r="Q432" s="237" t="s">
        <v>363</v>
      </c>
      <c r="R432" s="287">
        <v>56</v>
      </c>
      <c r="S432" s="287">
        <v>56</v>
      </c>
      <c r="T432" s="233"/>
      <c r="U432" s="237"/>
      <c r="V432" s="287"/>
      <c r="W432" s="287"/>
    </row>
    <row r="433" spans="8:23" ht="25.5">
      <c r="H433" s="236" t="s">
        <v>539</v>
      </c>
      <c r="I433" s="232" t="s">
        <v>743</v>
      </c>
      <c r="J433" s="233"/>
      <c r="K433" s="233"/>
      <c r="L433" s="233"/>
      <c r="Q433" s="237" t="s">
        <v>209</v>
      </c>
      <c r="R433" s="287">
        <v>71</v>
      </c>
      <c r="S433" s="287">
        <v>71</v>
      </c>
      <c r="T433" s="233"/>
      <c r="U433" s="237"/>
      <c r="V433" s="287"/>
      <c r="W433" s="287"/>
    </row>
    <row r="434" spans="8:23">
      <c r="H434" s="236" t="s">
        <v>539</v>
      </c>
      <c r="I434" s="237" t="s">
        <v>540</v>
      </c>
      <c r="J434" s="233"/>
      <c r="K434" s="233"/>
      <c r="L434" s="233"/>
      <c r="Q434" s="237" t="s">
        <v>510</v>
      </c>
      <c r="R434" s="287">
        <v>56</v>
      </c>
      <c r="S434" s="287">
        <v>56</v>
      </c>
      <c r="T434" s="233"/>
      <c r="U434" s="237"/>
      <c r="V434" s="287"/>
      <c r="W434" s="287"/>
    </row>
    <row r="435" spans="8:23">
      <c r="H435" s="236" t="s">
        <v>539</v>
      </c>
      <c r="I435" s="237" t="s">
        <v>541</v>
      </c>
      <c r="J435" s="233"/>
      <c r="K435" s="233"/>
      <c r="L435" s="233"/>
      <c r="Q435" s="237" t="s">
        <v>375</v>
      </c>
      <c r="R435" s="287">
        <v>46</v>
      </c>
      <c r="S435" s="287">
        <v>46</v>
      </c>
      <c r="T435" s="233"/>
      <c r="U435" s="253"/>
      <c r="V435" s="287"/>
      <c r="W435" s="287"/>
    </row>
    <row r="436" spans="8:23">
      <c r="H436" s="236" t="s">
        <v>539</v>
      </c>
      <c r="I436" s="237" t="s">
        <v>542</v>
      </c>
      <c r="J436" s="233"/>
      <c r="K436" s="233"/>
      <c r="L436" s="233"/>
      <c r="Q436" s="237" t="s">
        <v>546</v>
      </c>
      <c r="R436" s="287">
        <v>61</v>
      </c>
      <c r="S436" s="287">
        <v>61</v>
      </c>
      <c r="T436" s="233"/>
      <c r="U436" s="237"/>
      <c r="V436" s="287"/>
      <c r="W436" s="287"/>
    </row>
    <row r="437" spans="8:23">
      <c r="H437" s="236" t="s">
        <v>539</v>
      </c>
      <c r="I437" s="237" t="s">
        <v>543</v>
      </c>
      <c r="J437" s="233"/>
      <c r="K437" s="233"/>
      <c r="L437" s="233"/>
      <c r="Q437" s="232" t="s">
        <v>739</v>
      </c>
      <c r="R437" s="287">
        <v>56</v>
      </c>
      <c r="S437" s="287">
        <v>56</v>
      </c>
      <c r="T437" s="233"/>
      <c r="U437" s="232"/>
      <c r="V437" s="287"/>
      <c r="W437" s="287"/>
    </row>
    <row r="438" spans="8:23">
      <c r="H438" s="236" t="s">
        <v>539</v>
      </c>
      <c r="I438" s="237" t="s">
        <v>544</v>
      </c>
      <c r="J438" s="233"/>
      <c r="K438" s="233"/>
      <c r="L438" s="233"/>
      <c r="Q438" s="237" t="s">
        <v>574</v>
      </c>
      <c r="R438" s="287">
        <v>56</v>
      </c>
      <c r="S438" s="287">
        <v>56</v>
      </c>
      <c r="T438" s="233"/>
      <c r="U438" s="248"/>
      <c r="V438" s="287"/>
      <c r="W438" s="287"/>
    </row>
    <row r="439" spans="8:23">
      <c r="H439" s="236" t="s">
        <v>539</v>
      </c>
      <c r="I439" s="237" t="s">
        <v>545</v>
      </c>
      <c r="J439" s="233"/>
      <c r="K439" s="233"/>
      <c r="L439" s="233"/>
      <c r="Q439" s="237" t="s">
        <v>572</v>
      </c>
      <c r="R439" s="287">
        <v>51</v>
      </c>
      <c r="S439" s="287">
        <v>51</v>
      </c>
      <c r="T439" s="233"/>
      <c r="U439" s="237"/>
      <c r="V439" s="287"/>
      <c r="W439" s="287"/>
    </row>
    <row r="440" spans="8:23">
      <c r="H440" s="236" t="s">
        <v>539</v>
      </c>
      <c r="I440" s="237" t="s">
        <v>546</v>
      </c>
      <c r="J440" s="233"/>
      <c r="K440" s="233"/>
      <c r="L440" s="233"/>
      <c r="Q440" s="237" t="s">
        <v>573</v>
      </c>
      <c r="R440" s="287">
        <v>46</v>
      </c>
      <c r="S440" s="287">
        <v>46</v>
      </c>
      <c r="T440" s="233"/>
      <c r="U440" s="237"/>
      <c r="V440" s="287"/>
      <c r="W440" s="287"/>
    </row>
    <row r="441" spans="8:23">
      <c r="H441" s="236" t="s">
        <v>539</v>
      </c>
      <c r="I441" s="237" t="s">
        <v>547</v>
      </c>
      <c r="J441" s="233"/>
      <c r="K441" s="233"/>
      <c r="L441" s="233"/>
      <c r="Q441" s="216" t="s">
        <v>699</v>
      </c>
      <c r="R441" s="287">
        <v>61</v>
      </c>
      <c r="S441" s="287">
        <v>61</v>
      </c>
      <c r="T441" s="233"/>
      <c r="U441" s="237"/>
      <c r="V441" s="287"/>
      <c r="W441" s="287"/>
    </row>
    <row r="442" spans="8:23">
      <c r="H442" s="236" t="s">
        <v>539</v>
      </c>
      <c r="I442" s="237" t="s">
        <v>548</v>
      </c>
      <c r="J442" s="233"/>
      <c r="K442" s="233"/>
      <c r="L442" s="233"/>
      <c r="Q442" s="237" t="s">
        <v>268</v>
      </c>
      <c r="R442" s="287">
        <v>56</v>
      </c>
      <c r="S442" s="287">
        <v>56</v>
      </c>
      <c r="T442" s="233"/>
      <c r="U442" s="237"/>
      <c r="V442" s="287"/>
      <c r="W442" s="287"/>
    </row>
    <row r="443" spans="8:23">
      <c r="H443" s="236"/>
      <c r="I443" s="237" t="s">
        <v>569</v>
      </c>
      <c r="J443" s="233"/>
      <c r="K443" s="233"/>
      <c r="L443" s="233"/>
      <c r="Q443" s="248" t="s">
        <v>607</v>
      </c>
      <c r="R443" s="287">
        <v>74</v>
      </c>
      <c r="S443" s="287">
        <v>74</v>
      </c>
      <c r="T443" s="233"/>
      <c r="U443" s="237"/>
      <c r="V443" s="287"/>
      <c r="W443" s="287"/>
    </row>
    <row r="444" spans="8:23">
      <c r="H444" s="236" t="s">
        <v>549</v>
      </c>
      <c r="I444" s="237" t="s">
        <v>591</v>
      </c>
      <c r="J444" s="233"/>
      <c r="K444" s="233"/>
      <c r="L444" s="233"/>
      <c r="Q444" s="216" t="s">
        <v>700</v>
      </c>
      <c r="R444" s="287">
        <v>44</v>
      </c>
      <c r="S444" s="287">
        <v>44</v>
      </c>
      <c r="T444" s="233"/>
      <c r="U444" s="248"/>
      <c r="V444" s="287"/>
      <c r="W444" s="287"/>
    </row>
    <row r="445" spans="8:23">
      <c r="H445" s="236" t="s">
        <v>549</v>
      </c>
      <c r="I445" s="237" t="s">
        <v>550</v>
      </c>
      <c r="J445" s="233"/>
      <c r="K445" s="233"/>
      <c r="L445" s="233"/>
      <c r="Q445" s="248" t="s">
        <v>608</v>
      </c>
      <c r="R445" s="287">
        <v>79</v>
      </c>
      <c r="S445" s="287">
        <v>79</v>
      </c>
      <c r="T445" s="233"/>
      <c r="U445" s="248"/>
      <c r="V445" s="287"/>
      <c r="W445" s="287"/>
    </row>
    <row r="446" spans="8:23">
      <c r="H446" s="236" t="s">
        <v>549</v>
      </c>
      <c r="I446" s="237" t="s">
        <v>551</v>
      </c>
      <c r="J446" s="233"/>
      <c r="K446" s="233"/>
      <c r="L446" s="233"/>
      <c r="Q446" s="248" t="s">
        <v>633</v>
      </c>
      <c r="R446" s="287">
        <v>91</v>
      </c>
      <c r="S446" s="287">
        <v>91</v>
      </c>
      <c r="T446" s="233"/>
      <c r="U446" s="237"/>
      <c r="V446" s="287"/>
      <c r="W446" s="287"/>
    </row>
    <row r="447" spans="8:23">
      <c r="H447" s="236" t="s">
        <v>549</v>
      </c>
      <c r="I447" s="237" t="s">
        <v>552</v>
      </c>
      <c r="J447" s="233"/>
      <c r="K447" s="233"/>
      <c r="L447" s="233"/>
      <c r="Q447" s="237" t="s">
        <v>379</v>
      </c>
      <c r="R447" s="287">
        <v>66</v>
      </c>
      <c r="S447" s="287">
        <v>66</v>
      </c>
      <c r="T447" s="233"/>
      <c r="U447" s="237"/>
      <c r="V447" s="287"/>
      <c r="W447" s="287"/>
    </row>
    <row r="448" spans="8:23">
      <c r="H448" s="236"/>
      <c r="I448" s="237" t="s">
        <v>569</v>
      </c>
      <c r="J448" s="233"/>
      <c r="K448" s="233"/>
      <c r="L448" s="233"/>
      <c r="Q448" s="232" t="s">
        <v>736</v>
      </c>
      <c r="R448" s="287">
        <v>46</v>
      </c>
      <c r="S448" s="287">
        <v>46</v>
      </c>
      <c r="T448" s="233"/>
      <c r="U448" s="232"/>
      <c r="V448" s="287"/>
      <c r="W448" s="287"/>
    </row>
    <row r="449" spans="8:23">
      <c r="H449" s="236" t="s">
        <v>553</v>
      </c>
      <c r="I449" s="237" t="s">
        <v>554</v>
      </c>
      <c r="J449" s="233"/>
      <c r="K449" s="233"/>
      <c r="L449" s="233"/>
      <c r="Q449" s="248" t="s">
        <v>609</v>
      </c>
      <c r="R449" s="287">
        <v>84</v>
      </c>
      <c r="S449" s="287">
        <v>84</v>
      </c>
      <c r="T449" s="233"/>
      <c r="U449" s="237"/>
      <c r="V449" s="287"/>
      <c r="W449" s="287"/>
    </row>
    <row r="450" spans="8:23">
      <c r="H450" s="236" t="s">
        <v>553</v>
      </c>
      <c r="I450" s="237" t="s">
        <v>555</v>
      </c>
      <c r="J450" s="233"/>
      <c r="K450" s="233"/>
      <c r="L450" s="233"/>
      <c r="Q450" s="237" t="s">
        <v>376</v>
      </c>
      <c r="R450" s="287">
        <v>46</v>
      </c>
      <c r="S450" s="287">
        <v>46</v>
      </c>
      <c r="T450" s="233"/>
      <c r="U450" s="237"/>
      <c r="V450" s="287"/>
      <c r="W450" s="287"/>
    </row>
    <row r="451" spans="8:23">
      <c r="H451" s="236" t="s">
        <v>553</v>
      </c>
      <c r="I451" s="237" t="s">
        <v>556</v>
      </c>
      <c r="J451" s="233"/>
      <c r="K451" s="233"/>
      <c r="L451" s="233"/>
      <c r="Q451" s="237" t="s">
        <v>476</v>
      </c>
      <c r="R451" s="287">
        <v>56</v>
      </c>
      <c r="S451" s="287">
        <v>56</v>
      </c>
      <c r="T451" s="233"/>
      <c r="U451" s="237"/>
      <c r="V451" s="287"/>
      <c r="W451" s="287"/>
    </row>
    <row r="452" spans="8:23">
      <c r="H452" s="236" t="s">
        <v>553</v>
      </c>
      <c r="I452" s="237" t="s">
        <v>557</v>
      </c>
      <c r="J452" s="233"/>
      <c r="K452" s="233"/>
      <c r="L452" s="233"/>
      <c r="Q452" s="237" t="s">
        <v>389</v>
      </c>
      <c r="R452" s="287">
        <v>61</v>
      </c>
      <c r="S452" s="287">
        <v>61</v>
      </c>
      <c r="T452" s="233"/>
      <c r="U452" s="237"/>
      <c r="V452" s="287"/>
      <c r="W452" s="287"/>
    </row>
    <row r="453" spans="8:23">
      <c r="H453" s="236" t="s">
        <v>553</v>
      </c>
      <c r="I453" s="237" t="s">
        <v>558</v>
      </c>
      <c r="J453" s="233"/>
      <c r="Q453" s="237" t="s">
        <v>230</v>
      </c>
      <c r="R453" s="287">
        <v>56</v>
      </c>
      <c r="S453" s="287">
        <v>56</v>
      </c>
      <c r="U453" s="237"/>
      <c r="V453" s="287"/>
      <c r="W453" s="287"/>
    </row>
    <row r="454" spans="8:23">
      <c r="H454" s="236" t="s">
        <v>553</v>
      </c>
      <c r="I454" s="237" t="s">
        <v>559</v>
      </c>
      <c r="J454" s="233"/>
      <c r="Q454" s="237" t="s">
        <v>210</v>
      </c>
      <c r="R454" s="287">
        <v>56</v>
      </c>
      <c r="S454" s="287">
        <v>56</v>
      </c>
      <c r="U454" s="248"/>
      <c r="V454" s="287"/>
      <c r="W454" s="287"/>
    </row>
    <row r="455" spans="8:23">
      <c r="H455" s="236" t="s">
        <v>553</v>
      </c>
      <c r="I455" s="237" t="s">
        <v>560</v>
      </c>
      <c r="J455" s="233"/>
      <c r="Q455" s="237" t="s">
        <v>519</v>
      </c>
      <c r="R455" s="287">
        <v>71</v>
      </c>
      <c r="S455" s="287">
        <v>71</v>
      </c>
      <c r="U455" s="237"/>
      <c r="V455" s="287"/>
      <c r="W455" s="287"/>
    </row>
    <row r="456" spans="8:23">
      <c r="H456" s="236" t="s">
        <v>553</v>
      </c>
      <c r="I456" s="237" t="s">
        <v>561</v>
      </c>
      <c r="J456" s="233"/>
      <c r="Q456" s="237" t="s">
        <v>269</v>
      </c>
      <c r="R456" s="287">
        <v>51</v>
      </c>
      <c r="S456" s="287">
        <v>51</v>
      </c>
      <c r="U456" s="243"/>
      <c r="V456" s="287"/>
      <c r="W456" s="287"/>
    </row>
    <row r="457" spans="8:23">
      <c r="H457" s="236" t="s">
        <v>553</v>
      </c>
      <c r="I457" s="237" t="s">
        <v>562</v>
      </c>
      <c r="J457" s="233"/>
      <c r="Q457" s="237" t="s">
        <v>561</v>
      </c>
      <c r="R457" s="287">
        <v>56</v>
      </c>
      <c r="S457" s="287">
        <v>56</v>
      </c>
      <c r="U457" s="237"/>
      <c r="V457" s="287"/>
      <c r="W457" s="287"/>
    </row>
    <row r="458" spans="8:23">
      <c r="H458" s="236"/>
      <c r="I458" s="237" t="s">
        <v>569</v>
      </c>
      <c r="J458" s="233"/>
      <c r="Q458" s="237" t="s">
        <v>486</v>
      </c>
      <c r="R458" s="287">
        <v>51</v>
      </c>
      <c r="S458" s="287">
        <v>51</v>
      </c>
      <c r="U458" s="248"/>
      <c r="V458" s="287"/>
      <c r="W458" s="287"/>
    </row>
    <row r="459" spans="8:23">
      <c r="H459" s="236" t="s">
        <v>563</v>
      </c>
      <c r="I459" s="237" t="s">
        <v>564</v>
      </c>
      <c r="Q459" s="237" t="s">
        <v>286</v>
      </c>
      <c r="R459" s="287">
        <v>71</v>
      </c>
      <c r="S459" s="287">
        <v>71</v>
      </c>
      <c r="U459" s="237"/>
      <c r="V459" s="287"/>
      <c r="W459" s="287"/>
    </row>
    <row r="460" spans="8:23">
      <c r="H460" s="236" t="s">
        <v>563</v>
      </c>
      <c r="I460" s="237" t="s">
        <v>565</v>
      </c>
      <c r="Q460" s="237" t="s">
        <v>211</v>
      </c>
      <c r="R460" s="287">
        <v>56</v>
      </c>
      <c r="S460" s="287">
        <v>56</v>
      </c>
      <c r="U460" s="237"/>
      <c r="V460" s="287"/>
      <c r="W460" s="287"/>
    </row>
    <row r="461" spans="8:23">
      <c r="H461" s="236" t="s">
        <v>563</v>
      </c>
      <c r="I461" s="237" t="s">
        <v>566</v>
      </c>
      <c r="Q461" s="237" t="s">
        <v>749</v>
      </c>
      <c r="R461" s="287">
        <v>56</v>
      </c>
      <c r="S461" s="287">
        <v>56</v>
      </c>
      <c r="U461" s="237"/>
      <c r="V461" s="287"/>
      <c r="W461" s="287"/>
    </row>
    <row r="462" spans="8:23">
      <c r="H462" s="236" t="s">
        <v>563</v>
      </c>
      <c r="I462" s="237" t="s">
        <v>567</v>
      </c>
      <c r="Q462" s="237" t="s">
        <v>547</v>
      </c>
      <c r="R462" s="287">
        <v>61</v>
      </c>
      <c r="S462" s="287">
        <v>61</v>
      </c>
      <c r="U462" s="237"/>
      <c r="V462" s="287"/>
      <c r="W462" s="287"/>
    </row>
    <row r="463" spans="8:23">
      <c r="H463" s="236" t="s">
        <v>563</v>
      </c>
      <c r="I463" s="237" t="s">
        <v>568</v>
      </c>
      <c r="Q463" s="237" t="s">
        <v>212</v>
      </c>
      <c r="R463" s="287">
        <v>61</v>
      </c>
      <c r="S463" s="287">
        <v>61</v>
      </c>
      <c r="U463" s="243"/>
      <c r="V463" s="287"/>
      <c r="W463" s="287"/>
    </row>
    <row r="464" spans="8:23">
      <c r="H464" s="236"/>
      <c r="I464" s="237" t="s">
        <v>569</v>
      </c>
      <c r="Q464" s="216" t="s">
        <v>701</v>
      </c>
      <c r="R464" s="287">
        <v>71</v>
      </c>
      <c r="S464" s="287">
        <v>71</v>
      </c>
      <c r="U464" s="237"/>
      <c r="V464" s="287"/>
      <c r="W464" s="287"/>
    </row>
    <row r="465" spans="17:23">
      <c r="Q465" s="237" t="s">
        <v>270</v>
      </c>
      <c r="R465" s="287">
        <v>46</v>
      </c>
      <c r="S465" s="287">
        <v>46</v>
      </c>
      <c r="U465" s="237"/>
      <c r="V465" s="287"/>
      <c r="W465" s="287"/>
    </row>
    <row r="466" spans="17:23">
      <c r="Q466" s="237" t="s">
        <v>271</v>
      </c>
      <c r="R466" s="287">
        <v>51</v>
      </c>
      <c r="S466" s="287">
        <v>51</v>
      </c>
      <c r="U466" s="237"/>
      <c r="V466" s="287"/>
      <c r="W466" s="287"/>
    </row>
    <row r="467" spans="17:23">
      <c r="Q467" s="216" t="s">
        <v>702</v>
      </c>
      <c r="R467" s="287">
        <v>78</v>
      </c>
      <c r="S467" s="287">
        <v>78</v>
      </c>
      <c r="U467" s="237"/>
      <c r="V467" s="287"/>
      <c r="W467" s="287"/>
    </row>
    <row r="468" spans="17:23">
      <c r="Q468" s="237" t="s">
        <v>411</v>
      </c>
      <c r="R468" s="287">
        <v>66</v>
      </c>
      <c r="S468" s="287">
        <v>66</v>
      </c>
      <c r="U468" s="237"/>
      <c r="V468" s="287"/>
      <c r="W468" s="287"/>
    </row>
    <row r="469" spans="17:23">
      <c r="Q469" s="232" t="s">
        <v>742</v>
      </c>
      <c r="R469" s="287">
        <v>71</v>
      </c>
      <c r="S469" s="287">
        <v>71</v>
      </c>
      <c r="U469" s="237"/>
      <c r="V469" s="287"/>
      <c r="W469" s="287"/>
    </row>
    <row r="470" spans="17:23">
      <c r="Q470" s="237" t="s">
        <v>231</v>
      </c>
      <c r="R470" s="287">
        <v>71</v>
      </c>
      <c r="S470" s="287">
        <v>71</v>
      </c>
      <c r="U470" s="237"/>
      <c r="V470" s="287"/>
      <c r="W470" s="287"/>
    </row>
    <row r="471" spans="17:23">
      <c r="Q471" s="248" t="s">
        <v>605</v>
      </c>
      <c r="R471" s="287">
        <v>57</v>
      </c>
      <c r="S471" s="287">
        <v>57</v>
      </c>
      <c r="U471" s="237"/>
      <c r="V471" s="287"/>
      <c r="W471" s="287"/>
    </row>
    <row r="472" spans="17:23">
      <c r="Q472" s="216" t="s">
        <v>703</v>
      </c>
      <c r="R472" s="287">
        <v>32</v>
      </c>
      <c r="S472" s="287">
        <v>32</v>
      </c>
      <c r="U472" s="237"/>
      <c r="V472" s="287"/>
      <c r="W472" s="287"/>
    </row>
    <row r="473" spans="17:23">
      <c r="Q473" s="216" t="s">
        <v>704</v>
      </c>
      <c r="R473" s="287">
        <v>58</v>
      </c>
      <c r="S473" s="287">
        <v>58</v>
      </c>
      <c r="U473" s="237"/>
      <c r="V473" s="287"/>
      <c r="W473" s="287"/>
    </row>
    <row r="474" spans="17:23">
      <c r="Q474" s="237" t="s">
        <v>448</v>
      </c>
      <c r="R474" s="287">
        <v>46</v>
      </c>
      <c r="S474" s="287">
        <v>46</v>
      </c>
      <c r="U474" s="248"/>
      <c r="V474" s="287"/>
      <c r="W474" s="287"/>
    </row>
    <row r="475" spans="17:23">
      <c r="Q475" s="237" t="s">
        <v>406</v>
      </c>
      <c r="R475" s="287">
        <v>51</v>
      </c>
      <c r="S475" s="287">
        <v>51</v>
      </c>
      <c r="U475" s="237"/>
      <c r="V475" s="287"/>
      <c r="W475" s="287"/>
    </row>
    <row r="476" spans="17:23">
      <c r="Q476" s="248" t="s">
        <v>634</v>
      </c>
      <c r="R476" s="287">
        <v>93</v>
      </c>
      <c r="S476" s="287">
        <v>93</v>
      </c>
      <c r="U476" s="237"/>
      <c r="V476" s="287"/>
      <c r="W476" s="287"/>
    </row>
    <row r="477" spans="17:23">
      <c r="Q477" s="237" t="s">
        <v>364</v>
      </c>
      <c r="R477" s="287">
        <v>51</v>
      </c>
      <c r="S477" s="287">
        <v>51</v>
      </c>
      <c r="U477" s="237"/>
      <c r="V477" s="287"/>
      <c r="W477" s="287"/>
    </row>
    <row r="478" spans="17:23">
      <c r="Q478" s="237" t="s">
        <v>425</v>
      </c>
      <c r="R478" s="287">
        <v>51</v>
      </c>
      <c r="S478" s="287">
        <v>51</v>
      </c>
      <c r="U478" s="237"/>
      <c r="V478" s="287"/>
      <c r="W478" s="287"/>
    </row>
    <row r="479" spans="17:23">
      <c r="Q479" s="237" t="s">
        <v>213</v>
      </c>
      <c r="R479" s="287">
        <v>71</v>
      </c>
      <c r="S479" s="287">
        <v>71</v>
      </c>
      <c r="U479" s="237"/>
      <c r="V479" s="287"/>
      <c r="W479" s="287"/>
    </row>
    <row r="480" spans="17:23">
      <c r="Q480" s="237" t="s">
        <v>180</v>
      </c>
      <c r="R480" s="287">
        <v>56</v>
      </c>
      <c r="S480" s="287">
        <v>56</v>
      </c>
      <c r="U480" s="237"/>
      <c r="V480" s="287"/>
      <c r="W480" s="287"/>
    </row>
    <row r="481" spans="17:23">
      <c r="Q481" s="237" t="s">
        <v>452</v>
      </c>
      <c r="R481" s="287">
        <v>61</v>
      </c>
      <c r="S481" s="287">
        <v>61</v>
      </c>
      <c r="U481" s="216"/>
      <c r="V481" s="287"/>
      <c r="W481" s="287"/>
    </row>
    <row r="482" spans="17:23">
      <c r="Q482" s="216" t="s">
        <v>705</v>
      </c>
      <c r="R482" s="287">
        <v>28</v>
      </c>
      <c r="S482" s="287">
        <v>28</v>
      </c>
      <c r="U482" s="216"/>
      <c r="V482" s="287"/>
      <c r="W482" s="287"/>
    </row>
    <row r="483" spans="17:23">
      <c r="Q483" s="237" t="s">
        <v>232</v>
      </c>
      <c r="R483" s="287">
        <v>71</v>
      </c>
      <c r="S483" s="287">
        <v>71</v>
      </c>
      <c r="U483" s="237"/>
      <c r="V483" s="287"/>
      <c r="W483" s="287"/>
    </row>
    <row r="484" spans="17:23">
      <c r="Q484" s="216" t="s">
        <v>706</v>
      </c>
      <c r="R484" s="287">
        <v>68</v>
      </c>
      <c r="S484" s="287">
        <v>68</v>
      </c>
      <c r="U484" s="237"/>
      <c r="V484" s="287"/>
      <c r="W484" s="287"/>
    </row>
    <row r="485" spans="17:23">
      <c r="Q485" s="237" t="s">
        <v>301</v>
      </c>
      <c r="R485" s="287">
        <v>51</v>
      </c>
      <c r="S485" s="287">
        <v>51</v>
      </c>
      <c r="U485" s="237"/>
      <c r="V485" s="287"/>
      <c r="W485" s="287"/>
    </row>
    <row r="486" spans="17:23">
      <c r="Q486" s="237" t="s">
        <v>548</v>
      </c>
      <c r="R486" s="287">
        <v>56</v>
      </c>
      <c r="S486" s="287">
        <v>56</v>
      </c>
      <c r="U486" s="248"/>
      <c r="V486" s="287"/>
      <c r="W486" s="287"/>
    </row>
    <row r="487" spans="17:23">
      <c r="Q487" s="248" t="s">
        <v>635</v>
      </c>
      <c r="R487" s="287">
        <v>96</v>
      </c>
      <c r="S487" s="287">
        <v>96</v>
      </c>
      <c r="U487" s="237"/>
      <c r="V487" s="287"/>
      <c r="W487" s="287"/>
    </row>
    <row r="488" spans="17:23">
      <c r="Q488" s="237" t="s">
        <v>272</v>
      </c>
      <c r="R488" s="287">
        <v>51</v>
      </c>
      <c r="S488" s="287">
        <v>51</v>
      </c>
      <c r="U488" s="237"/>
      <c r="V488" s="287"/>
      <c r="W488" s="287"/>
    </row>
    <row r="489" spans="17:23">
      <c r="Q489" s="248" t="s">
        <v>636</v>
      </c>
      <c r="R489" s="287">
        <v>99</v>
      </c>
      <c r="S489" s="287">
        <v>99</v>
      </c>
      <c r="U489" s="216"/>
      <c r="V489" s="287"/>
      <c r="W489" s="287"/>
    </row>
    <row r="490" spans="17:23">
      <c r="Q490" s="224" t="s">
        <v>606</v>
      </c>
      <c r="R490" s="287">
        <v>80</v>
      </c>
      <c r="S490" s="287">
        <v>80</v>
      </c>
      <c r="U490" s="216"/>
      <c r="V490" s="287"/>
      <c r="W490" s="287"/>
    </row>
    <row r="491" spans="17:23">
      <c r="Q491" s="237" t="s">
        <v>536</v>
      </c>
      <c r="R491" s="287">
        <v>56</v>
      </c>
      <c r="S491" s="287">
        <v>56</v>
      </c>
      <c r="U491" s="216"/>
      <c r="V491" s="287"/>
      <c r="W491" s="287"/>
    </row>
    <row r="492" spans="17:23">
      <c r="Q492" s="237" t="s">
        <v>214</v>
      </c>
      <c r="R492" s="287">
        <v>61</v>
      </c>
      <c r="S492" s="287">
        <v>61</v>
      </c>
      <c r="U492" s="237"/>
      <c r="V492" s="287"/>
      <c r="W492" s="287"/>
    </row>
    <row r="493" spans="17:23">
      <c r="Q493" s="237" t="s">
        <v>511</v>
      </c>
      <c r="R493" s="287">
        <v>51</v>
      </c>
      <c r="S493" s="287">
        <v>51</v>
      </c>
      <c r="U493" s="237"/>
      <c r="V493" s="287"/>
      <c r="W493" s="287"/>
    </row>
    <row r="494" spans="17:23">
      <c r="Q494" s="237" t="s">
        <v>537</v>
      </c>
      <c r="R494" s="287">
        <v>56</v>
      </c>
      <c r="S494" s="287">
        <v>56</v>
      </c>
      <c r="U494" s="237"/>
      <c r="V494" s="287"/>
      <c r="W494" s="287"/>
    </row>
    <row r="495" spans="17:23">
      <c r="Q495" s="237" t="s">
        <v>538</v>
      </c>
      <c r="R495" s="287">
        <v>46</v>
      </c>
      <c r="S495" s="287">
        <v>46</v>
      </c>
      <c r="U495" s="237"/>
      <c r="V495" s="287"/>
      <c r="W495" s="287"/>
    </row>
    <row r="496" spans="17:23">
      <c r="Q496" s="264" t="s">
        <v>332</v>
      </c>
      <c r="R496" s="287">
        <v>71</v>
      </c>
      <c r="S496" s="287">
        <v>71</v>
      </c>
      <c r="U496" s="237"/>
      <c r="V496" s="287"/>
      <c r="W496" s="287"/>
    </row>
    <row r="497" spans="17:23">
      <c r="Q497" s="264" t="s">
        <v>332</v>
      </c>
      <c r="R497" s="287">
        <v>71</v>
      </c>
      <c r="S497" s="287">
        <v>71</v>
      </c>
      <c r="U497" s="237"/>
      <c r="V497" s="287"/>
      <c r="W497" s="287"/>
    </row>
    <row r="498" spans="17:23">
      <c r="Q498" s="216" t="s">
        <v>707</v>
      </c>
      <c r="R498" s="287">
        <v>66</v>
      </c>
      <c r="S498" s="287">
        <v>66</v>
      </c>
      <c r="U498" s="232"/>
      <c r="V498" s="287"/>
      <c r="W498" s="287"/>
    </row>
    <row r="499" spans="17:23">
      <c r="Q499" s="216" t="s">
        <v>767</v>
      </c>
      <c r="R499" s="287">
        <v>56</v>
      </c>
      <c r="S499" s="287">
        <v>56</v>
      </c>
      <c r="U499" s="237"/>
      <c r="V499" s="287"/>
      <c r="W499" s="287"/>
    </row>
    <row r="500" spans="17:23">
      <c r="Q500" s="237" t="s">
        <v>426</v>
      </c>
      <c r="R500" s="287">
        <v>51</v>
      </c>
      <c r="S500" s="287">
        <v>51</v>
      </c>
      <c r="U500" s="237"/>
      <c r="V500" s="287"/>
      <c r="W500" s="287"/>
    </row>
    <row r="501" spans="17:23">
      <c r="Q501" s="237" t="s">
        <v>215</v>
      </c>
      <c r="R501" s="287">
        <v>51</v>
      </c>
      <c r="S501" s="287">
        <v>51</v>
      </c>
      <c r="U501" s="237"/>
      <c r="V501" s="287"/>
      <c r="W501" s="287"/>
    </row>
    <row r="502" spans="17:23">
      <c r="Q502" s="237" t="s">
        <v>552</v>
      </c>
      <c r="R502" s="287">
        <v>46</v>
      </c>
      <c r="S502" s="287">
        <v>46</v>
      </c>
      <c r="U502" s="216"/>
      <c r="V502" s="287"/>
      <c r="W502" s="287"/>
    </row>
    <row r="503" spans="17:23">
      <c r="Q503" s="237" t="s">
        <v>520</v>
      </c>
      <c r="R503" s="287">
        <v>56</v>
      </c>
      <c r="S503" s="287">
        <v>56</v>
      </c>
      <c r="U503" s="237"/>
      <c r="V503" s="287"/>
      <c r="W503" s="287"/>
    </row>
    <row r="504" spans="17:23">
      <c r="Q504" s="237" t="s">
        <v>307</v>
      </c>
      <c r="R504" s="287">
        <v>56</v>
      </c>
      <c r="S504" s="287">
        <v>56</v>
      </c>
      <c r="U504" s="248"/>
      <c r="V504" s="287"/>
      <c r="W504" s="287"/>
    </row>
    <row r="505" spans="17:23">
      <c r="Q505" s="237" t="s">
        <v>765</v>
      </c>
      <c r="R505" s="287">
        <v>56</v>
      </c>
      <c r="S505" s="287">
        <v>56</v>
      </c>
      <c r="U505" s="216"/>
      <c r="V505" s="287"/>
      <c r="W505" s="287"/>
    </row>
    <row r="506" spans="17:23">
      <c r="Q506" s="237" t="s">
        <v>571</v>
      </c>
      <c r="R506" s="287">
        <v>56</v>
      </c>
      <c r="S506" s="287">
        <v>56</v>
      </c>
      <c r="U506" s="248"/>
      <c r="V506" s="287"/>
      <c r="W506" s="287"/>
    </row>
    <row r="507" spans="17:23">
      <c r="Q507" s="237" t="s">
        <v>570</v>
      </c>
      <c r="R507" s="287">
        <v>56</v>
      </c>
      <c r="S507" s="287">
        <v>56</v>
      </c>
      <c r="U507" s="248"/>
      <c r="V507" s="287"/>
      <c r="W507" s="287"/>
    </row>
    <row r="508" spans="17:23">
      <c r="Q508" s="248" t="s">
        <v>637</v>
      </c>
      <c r="R508" s="287">
        <v>91</v>
      </c>
      <c r="S508" s="287">
        <v>91</v>
      </c>
      <c r="U508" s="237"/>
      <c r="V508" s="287"/>
      <c r="W508" s="287"/>
    </row>
    <row r="509" spans="17:23">
      <c r="Q509" s="237" t="s">
        <v>437</v>
      </c>
      <c r="R509" s="287">
        <v>56</v>
      </c>
      <c r="S509" s="287">
        <v>56</v>
      </c>
      <c r="U509" s="232"/>
      <c r="V509" s="287"/>
      <c r="W509" s="287"/>
    </row>
    <row r="510" spans="17:23">
      <c r="Q510" s="237" t="s">
        <v>562</v>
      </c>
      <c r="R510" s="287">
        <v>61</v>
      </c>
      <c r="S510" s="287">
        <v>61</v>
      </c>
      <c r="U510" s="248"/>
      <c r="V510" s="287"/>
      <c r="W510" s="287"/>
    </row>
    <row r="511" spans="17:23">
      <c r="Q511" s="237" t="s">
        <v>345</v>
      </c>
      <c r="R511" s="287">
        <v>61</v>
      </c>
      <c r="S511" s="287">
        <v>61</v>
      </c>
      <c r="U511" s="237"/>
      <c r="V511" s="287"/>
      <c r="W511" s="287"/>
    </row>
    <row r="512" spans="17:23">
      <c r="Q512" s="216" t="s">
        <v>708</v>
      </c>
      <c r="R512" s="287">
        <v>50</v>
      </c>
      <c r="S512" s="287">
        <v>50</v>
      </c>
      <c r="U512" s="237"/>
      <c r="V512" s="287"/>
      <c r="W512" s="287"/>
    </row>
    <row r="513" spans="17:23">
      <c r="Q513" s="216" t="s">
        <v>709</v>
      </c>
      <c r="R513" s="287">
        <v>61</v>
      </c>
      <c r="S513" s="287">
        <v>61</v>
      </c>
      <c r="U513" s="237"/>
      <c r="V513" s="287"/>
      <c r="W513" s="287"/>
    </row>
    <row r="514" spans="17:23">
      <c r="Q514" s="248" t="s">
        <v>638</v>
      </c>
      <c r="R514" s="287">
        <v>93</v>
      </c>
      <c r="S514" s="287">
        <v>93</v>
      </c>
      <c r="U514" s="237"/>
      <c r="V514" s="287"/>
      <c r="W514" s="287"/>
    </row>
    <row r="515" spans="17:23">
      <c r="Q515" s="237" t="s">
        <v>216</v>
      </c>
      <c r="R515" s="287">
        <v>71</v>
      </c>
      <c r="S515" s="287">
        <v>71</v>
      </c>
      <c r="U515" s="237"/>
      <c r="V515" s="287"/>
      <c r="W515" s="287"/>
    </row>
    <row r="516" spans="17:23">
      <c r="Q516" s="237" t="s">
        <v>449</v>
      </c>
      <c r="R516" s="287">
        <v>51</v>
      </c>
      <c r="S516" s="287">
        <v>51</v>
      </c>
      <c r="U516" s="237"/>
      <c r="V516" s="287"/>
      <c r="W516" s="287"/>
    </row>
    <row r="517" spans="17:23">
      <c r="Q517" s="237" t="s">
        <v>181</v>
      </c>
      <c r="R517" s="287">
        <v>46</v>
      </c>
      <c r="S517" s="287">
        <v>46</v>
      </c>
      <c r="U517" s="237"/>
      <c r="V517" s="287"/>
      <c r="W517" s="287"/>
    </row>
    <row r="518" spans="17:23">
      <c r="R518" s="287"/>
      <c r="S518" s="287"/>
      <c r="U518" s="237"/>
      <c r="V518" s="287"/>
      <c r="W518" s="287"/>
    </row>
    <row r="519" spans="17:23">
      <c r="U519" s="237"/>
      <c r="V519" s="287"/>
      <c r="W519" s="287"/>
    </row>
    <row r="520" spans="17:23">
      <c r="Q520" s="213"/>
      <c r="R520" s="285"/>
      <c r="S520" s="285"/>
      <c r="U520" s="237"/>
      <c r="V520" s="287"/>
      <c r="W520" s="287"/>
    </row>
    <row r="521" spans="17:23">
      <c r="Q521" s="224"/>
      <c r="R521" s="285"/>
      <c r="S521" s="285"/>
      <c r="U521" s="237"/>
      <c r="V521" s="287"/>
      <c r="W521" s="287"/>
    </row>
    <row r="522" spans="17:23">
      <c r="Q522" s="224"/>
      <c r="R522" s="285"/>
      <c r="S522" s="285"/>
      <c r="U522" s="237"/>
      <c r="V522" s="287"/>
      <c r="W522" s="287"/>
    </row>
    <row r="523" spans="17:23">
      <c r="Q523" s="224"/>
      <c r="R523" s="285"/>
      <c r="S523" s="285"/>
      <c r="U523" s="237"/>
      <c r="V523" s="287"/>
      <c r="W523" s="287"/>
    </row>
    <row r="524" spans="17:23">
      <c r="Q524" s="224"/>
      <c r="R524" s="285"/>
      <c r="S524" s="285"/>
      <c r="U524" s="237"/>
      <c r="V524" s="287"/>
      <c r="W524" s="287"/>
    </row>
    <row r="525" spans="17:23">
      <c r="Q525" s="248"/>
      <c r="R525" s="286"/>
      <c r="S525" s="286"/>
      <c r="U525" s="216"/>
      <c r="V525" s="287"/>
      <c r="W525" s="287"/>
    </row>
    <row r="526" spans="17:23">
      <c r="Q526" s="248"/>
      <c r="R526" s="286"/>
      <c r="S526" s="286"/>
      <c r="U526" s="237"/>
      <c r="V526" s="287"/>
      <c r="W526" s="287"/>
    </row>
    <row r="527" spans="17:23">
      <c r="Q527" s="224"/>
      <c r="R527" s="285"/>
      <c r="S527" s="285"/>
      <c r="U527" s="237"/>
      <c r="V527" s="287"/>
      <c r="W527" s="287"/>
    </row>
    <row r="528" spans="17:23">
      <c r="Q528" s="248"/>
      <c r="R528" s="286"/>
      <c r="S528" s="286"/>
      <c r="U528" s="216"/>
      <c r="V528" s="287"/>
      <c r="W528" s="287"/>
    </row>
    <row r="529" spans="17:23">
      <c r="Q529" s="224"/>
      <c r="R529" s="285"/>
      <c r="S529" s="285"/>
      <c r="U529" s="237"/>
      <c r="V529" s="287"/>
      <c r="W529" s="287"/>
    </row>
    <row r="530" spans="17:23">
      <c r="Q530" s="224"/>
      <c r="R530" s="285"/>
      <c r="S530" s="285"/>
      <c r="U530" s="232"/>
      <c r="V530" s="287"/>
      <c r="W530" s="287"/>
    </row>
    <row r="531" spans="17:23">
      <c r="Q531" s="224"/>
      <c r="R531" s="285"/>
      <c r="S531" s="285"/>
      <c r="U531" s="237"/>
      <c r="V531" s="287"/>
      <c r="W531" s="287"/>
    </row>
    <row r="532" spans="17:23">
      <c r="Q532" s="224"/>
      <c r="R532" s="285"/>
      <c r="S532" s="285"/>
      <c r="U532" s="248"/>
      <c r="V532" s="287"/>
      <c r="W532" s="287"/>
    </row>
    <row r="533" spans="17:23">
      <c r="U533" s="216"/>
      <c r="V533" s="287"/>
      <c r="W533" s="287"/>
    </row>
    <row r="534" spans="17:23">
      <c r="U534" s="216"/>
      <c r="V534" s="287"/>
      <c r="W534" s="287"/>
    </row>
    <row r="535" spans="17:23">
      <c r="U535" s="237"/>
      <c r="V535" s="287"/>
      <c r="W535" s="287"/>
    </row>
    <row r="536" spans="17:23">
      <c r="U536" s="237"/>
      <c r="V536" s="287"/>
      <c r="W536" s="287"/>
    </row>
    <row r="537" spans="17:23">
      <c r="U537" s="248"/>
      <c r="V537" s="287"/>
      <c r="W537" s="287"/>
    </row>
    <row r="538" spans="17:23">
      <c r="U538" s="237"/>
      <c r="V538" s="287"/>
      <c r="W538" s="287"/>
    </row>
    <row r="539" spans="17:23">
      <c r="U539" s="237"/>
      <c r="V539" s="287"/>
      <c r="W539" s="287"/>
    </row>
    <row r="540" spans="17:23">
      <c r="U540" s="237"/>
      <c r="V540" s="287"/>
      <c r="W540" s="287"/>
    </row>
    <row r="541" spans="17:23">
      <c r="U541" s="237"/>
      <c r="V541" s="287"/>
      <c r="W541" s="287"/>
    </row>
    <row r="542" spans="17:23">
      <c r="U542" s="237"/>
      <c r="V542" s="287"/>
      <c r="W542" s="287"/>
    </row>
    <row r="543" spans="17:23">
      <c r="U543" s="237"/>
      <c r="V543" s="287"/>
      <c r="W543" s="287"/>
    </row>
    <row r="544" spans="17:23">
      <c r="U544" s="216"/>
      <c r="V544" s="287"/>
      <c r="W544" s="287"/>
    </row>
    <row r="545" spans="21:23">
      <c r="U545" s="237"/>
      <c r="V545" s="287"/>
      <c r="W545" s="287"/>
    </row>
    <row r="546" spans="21:23">
      <c r="U546" s="216"/>
      <c r="V546" s="287"/>
      <c r="W546" s="287"/>
    </row>
    <row r="547" spans="21:23">
      <c r="U547" s="237"/>
      <c r="V547" s="287"/>
      <c r="W547" s="287"/>
    </row>
    <row r="548" spans="21:23">
      <c r="U548" s="237"/>
      <c r="V548" s="287"/>
      <c r="W548" s="287"/>
    </row>
    <row r="549" spans="21:23">
      <c r="U549" s="248"/>
      <c r="V549" s="287"/>
      <c r="W549" s="287"/>
    </row>
    <row r="550" spans="21:23">
      <c r="U550" s="237"/>
      <c r="V550" s="287"/>
      <c r="W550" s="287"/>
    </row>
    <row r="551" spans="21:23">
      <c r="U551" s="248"/>
      <c r="V551" s="287"/>
      <c r="W551" s="287"/>
    </row>
    <row r="552" spans="21:23">
      <c r="U552" s="224"/>
      <c r="V552" s="287"/>
      <c r="W552" s="287"/>
    </row>
    <row r="553" spans="21:23">
      <c r="U553" s="237"/>
      <c r="V553" s="287"/>
      <c r="W553" s="287"/>
    </row>
    <row r="554" spans="21:23">
      <c r="U554" s="237"/>
      <c r="V554" s="287"/>
      <c r="W554" s="287"/>
    </row>
    <row r="555" spans="21:23">
      <c r="U555" s="237"/>
      <c r="V555" s="287"/>
      <c r="W555" s="287"/>
    </row>
    <row r="556" spans="21:23">
      <c r="U556" s="237"/>
      <c r="V556" s="287"/>
      <c r="W556" s="287"/>
    </row>
    <row r="557" spans="21:23">
      <c r="U557" s="237"/>
      <c r="V557" s="287"/>
      <c r="W557" s="287"/>
    </row>
    <row r="558" spans="21:23">
      <c r="U558" s="237"/>
      <c r="V558" s="287"/>
      <c r="W558" s="287"/>
    </row>
    <row r="559" spans="21:23">
      <c r="U559" s="274"/>
      <c r="V559" s="287"/>
      <c r="W559" s="287"/>
    </row>
    <row r="560" spans="21:23">
      <c r="U560" s="274"/>
      <c r="V560" s="287"/>
      <c r="W560" s="287"/>
    </row>
    <row r="561" spans="21:23">
      <c r="U561" s="216"/>
      <c r="V561" s="287"/>
      <c r="W561" s="287"/>
    </row>
    <row r="562" spans="21:23">
      <c r="U562" s="237"/>
      <c r="V562" s="287"/>
      <c r="W562" s="287"/>
    </row>
    <row r="563" spans="21:23">
      <c r="U563" s="237"/>
      <c r="V563" s="287"/>
      <c r="W563" s="287"/>
    </row>
    <row r="564" spans="21:23">
      <c r="U564" s="237"/>
      <c r="V564" s="287"/>
      <c r="W564" s="287"/>
    </row>
    <row r="565" spans="21:23">
      <c r="U565" s="237"/>
      <c r="V565" s="287"/>
      <c r="W565" s="287"/>
    </row>
    <row r="566" spans="21:23">
      <c r="U566" s="237"/>
      <c r="V566" s="287"/>
      <c r="W566" s="287"/>
    </row>
    <row r="567" spans="21:23">
      <c r="U567" s="237"/>
      <c r="V567" s="287"/>
      <c r="W567" s="287"/>
    </row>
    <row r="568" spans="21:23">
      <c r="U568" s="237"/>
      <c r="V568" s="287"/>
      <c r="W568" s="287"/>
    </row>
    <row r="569" spans="21:23">
      <c r="U569" s="248"/>
      <c r="V569" s="287"/>
      <c r="W569" s="287"/>
    </row>
    <row r="570" spans="21:23">
      <c r="U570" s="237"/>
      <c r="V570" s="287"/>
      <c r="W570" s="287"/>
    </row>
    <row r="571" spans="21:23">
      <c r="U571" s="237"/>
      <c r="V571" s="287"/>
      <c r="W571" s="287"/>
    </row>
    <row r="572" spans="21:23">
      <c r="U572" s="237"/>
      <c r="V572" s="287"/>
      <c r="W572" s="287"/>
    </row>
    <row r="573" spans="21:23">
      <c r="U573" s="216"/>
      <c r="V573" s="287"/>
      <c r="W573" s="287"/>
    </row>
    <row r="574" spans="21:23">
      <c r="U574" s="216"/>
      <c r="V574" s="287"/>
      <c r="W574" s="287"/>
    </row>
    <row r="575" spans="21:23">
      <c r="U575" s="248"/>
      <c r="V575" s="287"/>
      <c r="W575" s="287"/>
    </row>
    <row r="576" spans="21:23">
      <c r="U576" s="237"/>
      <c r="V576" s="287"/>
      <c r="W576" s="287"/>
    </row>
    <row r="577" spans="21:23">
      <c r="U577" s="237"/>
      <c r="V577" s="287"/>
      <c r="W577" s="287"/>
    </row>
    <row r="578" spans="21:23">
      <c r="U578" s="237"/>
      <c r="V578" s="287"/>
      <c r="W578" s="287"/>
    </row>
    <row r="579" spans="21:23">
      <c r="V579" s="287"/>
      <c r="W579" s="287"/>
    </row>
    <row r="581" spans="21:23">
      <c r="U581" s="213"/>
      <c r="V581" s="285"/>
      <c r="W581" s="285"/>
    </row>
    <row r="582" spans="21:23">
      <c r="U582" s="224"/>
      <c r="V582" s="285"/>
      <c r="W582" s="285"/>
    </row>
    <row r="583" spans="21:23">
      <c r="U583" s="224"/>
      <c r="V583" s="285"/>
      <c r="W583" s="285"/>
    </row>
    <row r="584" spans="21:23">
      <c r="U584" s="224"/>
      <c r="V584" s="285"/>
      <c r="W584" s="285"/>
    </row>
    <row r="585" spans="21:23">
      <c r="U585" s="224"/>
      <c r="V585" s="285"/>
      <c r="W585" s="285"/>
    </row>
    <row r="586" spans="21:23">
      <c r="U586" s="248"/>
      <c r="V586" s="286"/>
      <c r="W586" s="286"/>
    </row>
    <row r="587" spans="21:23">
      <c r="U587" s="248"/>
      <c r="V587" s="286"/>
      <c r="W587" s="286"/>
    </row>
    <row r="588" spans="21:23">
      <c r="U588" s="224"/>
      <c r="V588" s="285"/>
      <c r="W588" s="285"/>
    </row>
    <row r="589" spans="21:23">
      <c r="U589" s="248"/>
      <c r="V589" s="286"/>
      <c r="W589" s="286"/>
    </row>
    <row r="590" spans="21:23">
      <c r="U590" s="224"/>
      <c r="V590" s="285"/>
      <c r="W590" s="285"/>
    </row>
    <row r="591" spans="21:23">
      <c r="U591" s="224"/>
      <c r="V591" s="285"/>
      <c r="W591" s="285"/>
    </row>
    <row r="592" spans="21:23">
      <c r="U592" s="224"/>
      <c r="V592" s="285"/>
      <c r="W592" s="285"/>
    </row>
    <row r="593" spans="21:23">
      <c r="U593" s="224"/>
      <c r="V593" s="285"/>
      <c r="W593" s="285"/>
    </row>
  </sheetData>
  <sheetProtection selectLockedCells="1" selectUnlockedCells="1"/>
  <mergeCells count="1">
    <mergeCell ref="A4:A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178</vt:i4>
      </vt:variant>
    </vt:vector>
  </HeadingPairs>
  <TitlesOfParts>
    <vt:vector size="185" baseType="lpstr">
      <vt:lpstr>TitlePage</vt:lpstr>
      <vt:lpstr>Meals</vt:lpstr>
      <vt:lpstr>Mileage</vt:lpstr>
      <vt:lpstr>Lodging</vt:lpstr>
      <vt:lpstr>Misc.Expenses</vt:lpstr>
      <vt:lpstr>Air&amp;RentalCar</vt:lpstr>
      <vt:lpstr>perdiem</vt:lpstr>
      <vt:lpstr>ACCOUNT_CODE_COUNT</vt:lpstr>
      <vt:lpstr>AIR_ALL</vt:lpstr>
      <vt:lpstr>AIR_IN</vt:lpstr>
      <vt:lpstr>AIR_OUT</vt:lpstr>
      <vt:lpstr>AirCar_ACCOUNT_CODE</vt:lpstr>
      <vt:lpstr>AirCar_AMOUNT</vt:lpstr>
      <vt:lpstr>AirCar_DATES</vt:lpstr>
      <vt:lpstr>AirCar_EXP</vt:lpstr>
      <vt:lpstr>AK</vt:lpstr>
      <vt:lpstr>AL</vt:lpstr>
      <vt:lpstr>Alert_Air</vt:lpstr>
      <vt:lpstr>Alert_Exp</vt:lpstr>
      <vt:lpstr>Alert_Lodge</vt:lpstr>
      <vt:lpstr>Alert_Mile</vt:lpstr>
      <vt:lpstr>American_Samoa</vt:lpstr>
      <vt:lpstr>AR</vt:lpstr>
      <vt:lpstr>AZ</vt:lpstr>
      <vt:lpstr>CA</vt:lpstr>
      <vt:lpstr>Canada</vt:lpstr>
      <vt:lpstr>CAR_ALL</vt:lpstr>
      <vt:lpstr>CAR_IN</vt:lpstr>
      <vt:lpstr>CAR_OUT</vt:lpstr>
      <vt:lpstr>CO</vt:lpstr>
      <vt:lpstr>CT</vt:lpstr>
      <vt:lpstr>DC</vt:lpstr>
      <vt:lpstr>DE</vt:lpstr>
      <vt:lpstr>FL</vt:lpstr>
      <vt:lpstr>GA</vt:lpstr>
      <vt:lpstr>Guam</vt:lpstr>
      <vt:lpstr>HI</vt:lpstr>
      <vt:lpstr>IA</vt:lpstr>
      <vt:lpstr>ID</vt:lpstr>
      <vt:lpstr>IL</vt:lpstr>
      <vt:lpstr>IN</vt:lpstr>
      <vt:lpstr>IN_OUT</vt:lpstr>
      <vt:lpstr>International</vt:lpstr>
      <vt:lpstr>KS</vt:lpstr>
      <vt:lpstr>KY</vt:lpstr>
      <vt:lpstr>LA</vt:lpstr>
      <vt:lpstr>Lodge_ACCOUNT_CODE</vt:lpstr>
      <vt:lpstr>LODGE_ALL</vt:lpstr>
      <vt:lpstr>Lodge_AMOUNT</vt:lpstr>
      <vt:lpstr>Lodge_DATES</vt:lpstr>
      <vt:lpstr>Lodge_EXP</vt:lpstr>
      <vt:lpstr>LODGE_IN</vt:lpstr>
      <vt:lpstr>LODGE_OUT</vt:lpstr>
      <vt:lpstr>MA</vt:lpstr>
      <vt:lpstr>Marshall_Islands</vt:lpstr>
      <vt:lpstr>Max_Air</vt:lpstr>
      <vt:lpstr>Max_Exp</vt:lpstr>
      <vt:lpstr>Max_Lodge</vt:lpstr>
      <vt:lpstr>Max_Mile</vt:lpstr>
      <vt:lpstr>MD</vt:lpstr>
      <vt:lpstr>ME</vt:lpstr>
      <vt:lpstr>MEAL_IN</vt:lpstr>
      <vt:lpstr>MEAL_OUT</vt:lpstr>
      <vt:lpstr>MEALS_ACCOUNT_CODE</vt:lpstr>
      <vt:lpstr>MEALS_BLD</vt:lpstr>
      <vt:lpstr>MEALS_CITIES</vt:lpstr>
      <vt:lpstr>MEALS_DATES</vt:lpstr>
      <vt:lpstr>MEALS_STATES</vt:lpstr>
      <vt:lpstr>MI</vt:lpstr>
      <vt:lpstr>Midway_Island</vt:lpstr>
      <vt:lpstr>Mileage_ACCOUNT_CODE</vt:lpstr>
      <vt:lpstr>Mileage_AMOUNT</vt:lpstr>
      <vt:lpstr>Mileage_DATES</vt:lpstr>
      <vt:lpstr>Mileage_Miles</vt:lpstr>
      <vt:lpstr>MILES_ALL</vt:lpstr>
      <vt:lpstr>MILES_IN</vt:lpstr>
      <vt:lpstr>MILES_OUT</vt:lpstr>
      <vt:lpstr>Min_Air</vt:lpstr>
      <vt:lpstr>MIN_DATE</vt:lpstr>
      <vt:lpstr>Min_Exp</vt:lpstr>
      <vt:lpstr>Min_Lodge</vt:lpstr>
      <vt:lpstr>Min_Mile</vt:lpstr>
      <vt:lpstr>MISC_ACCOUNT_CODE</vt:lpstr>
      <vt:lpstr>MISC_ALL</vt:lpstr>
      <vt:lpstr>MISC_AMOUNT</vt:lpstr>
      <vt:lpstr>MISC_DATES</vt:lpstr>
      <vt:lpstr>MISC_EXP</vt:lpstr>
      <vt:lpstr>MISC_IN</vt:lpstr>
      <vt:lpstr>MISC_OUT</vt:lpstr>
      <vt:lpstr>MN</vt:lpstr>
      <vt:lpstr>MO</vt:lpstr>
      <vt:lpstr>MS</vt:lpstr>
      <vt:lpstr>MT</vt:lpstr>
      <vt:lpstr>NC</vt:lpstr>
      <vt:lpstr>ND</vt:lpstr>
      <vt:lpstr>NE</vt:lpstr>
      <vt:lpstr>NH</vt:lpstr>
      <vt:lpstr>NJ</vt:lpstr>
      <vt:lpstr>NM</vt:lpstr>
      <vt:lpstr>Northern_Mariana_Islands</vt:lpstr>
      <vt:lpstr>NV</vt:lpstr>
      <vt:lpstr>NY</vt:lpstr>
      <vt:lpstr>OH</vt:lpstr>
      <vt:lpstr>OK</vt:lpstr>
      <vt:lpstr>OR</vt:lpstr>
      <vt:lpstr>PA</vt:lpstr>
      <vt:lpstr>'Air&amp;RentalCar'!Print_Area</vt:lpstr>
      <vt:lpstr>Lodging!Print_Area</vt:lpstr>
      <vt:lpstr>Meals!Print_Area</vt:lpstr>
      <vt:lpstr>Mileage!Print_Area</vt:lpstr>
      <vt:lpstr>Misc.Expenses!Print_Area</vt:lpstr>
      <vt:lpstr>TitlePage!Print_Area</vt:lpstr>
      <vt:lpstr>Puerto_Rico</vt:lpstr>
      <vt:lpstr>RI</vt:lpstr>
      <vt:lpstr>SC</vt:lpstr>
      <vt:lpstr>SD</vt:lpstr>
      <vt:lpstr>SPEEDTYPE_COUNT</vt:lpstr>
      <vt:lpstr>SPEEDTYPE_ERROR</vt:lpstr>
      <vt:lpstr>STATES</vt:lpstr>
      <vt:lpstr>Sum_ALL</vt:lpstr>
      <vt:lpstr>Sum_Reimburse</vt:lpstr>
      <vt:lpstr>TITLEE22</vt:lpstr>
      <vt:lpstr>TITLEE23</vt:lpstr>
      <vt:lpstr>TITLEE24</vt:lpstr>
      <vt:lpstr>TITLEE25</vt:lpstr>
      <vt:lpstr>TITLEE26</vt:lpstr>
      <vt:lpstr>TITLEE27</vt:lpstr>
      <vt:lpstr>TITLEE28</vt:lpstr>
      <vt:lpstr>TITLEE29</vt:lpstr>
      <vt:lpstr>TITLEE30</vt:lpstr>
      <vt:lpstr>TITLEE31</vt:lpstr>
      <vt:lpstr>TITLEE32</vt:lpstr>
      <vt:lpstr>TITLEE33</vt:lpstr>
      <vt:lpstr>TITLEE34</vt:lpstr>
      <vt:lpstr>TITLEE35</vt:lpstr>
      <vt:lpstr>TITLEE36</vt:lpstr>
      <vt:lpstr>TITLEE37</vt:lpstr>
      <vt:lpstr>TITLEE38</vt:lpstr>
      <vt:lpstr>TITLEE39</vt:lpstr>
      <vt:lpstr>TITLEE40</vt:lpstr>
      <vt:lpstr>TITLEE41</vt:lpstr>
      <vt:lpstr>TITLEE42</vt:lpstr>
      <vt:lpstr>TITLEE43</vt:lpstr>
      <vt:lpstr>TITLEE44</vt:lpstr>
      <vt:lpstr>TITLEE45</vt:lpstr>
      <vt:lpstr>TN</vt:lpstr>
      <vt:lpstr>Today_Date</vt:lpstr>
      <vt:lpstr>TP_Date_Prepared</vt:lpstr>
      <vt:lpstr>TP_Depart_Date</vt:lpstr>
      <vt:lpstr>TP_Depart_Time</vt:lpstr>
      <vt:lpstr>TP_Department</vt:lpstr>
      <vt:lpstr>TP_Dept_Cont_Name</vt:lpstr>
      <vt:lpstr>TP_Dept_Cont_Phone</vt:lpstr>
      <vt:lpstr>TP_Due_Date</vt:lpstr>
      <vt:lpstr>TP_Employee_Name</vt:lpstr>
      <vt:lpstr>TP_ID_Num</vt:lpstr>
      <vt:lpstr>TP_Purpose_of_Travel</vt:lpstr>
      <vt:lpstr>TP_Residence_Address</vt:lpstr>
      <vt:lpstr>TP_Residence_City_State_Zip</vt:lpstr>
      <vt:lpstr>TP_Return_Date</vt:lpstr>
      <vt:lpstr>TP_Return_Time</vt:lpstr>
      <vt:lpstr>TP_SPEEDTYPE</vt:lpstr>
      <vt:lpstr>TP_Travel_From_City_1</vt:lpstr>
      <vt:lpstr>TP_Travel_From_City_2</vt:lpstr>
      <vt:lpstr>TP_Travel_From_City_3</vt:lpstr>
      <vt:lpstr>TP_Travel_From_State_1</vt:lpstr>
      <vt:lpstr>TP_Travel_From_State_2</vt:lpstr>
      <vt:lpstr>TP_Travel_From_State_3</vt:lpstr>
      <vt:lpstr>TP_Travel_To_City_1</vt:lpstr>
      <vt:lpstr>TP_Travel_To_City_2</vt:lpstr>
      <vt:lpstr>TP_Travel_To_City_3</vt:lpstr>
      <vt:lpstr>TP_Travel_To_State_1</vt:lpstr>
      <vt:lpstr>TP_Travel_To_State_2</vt:lpstr>
      <vt:lpstr>TP_Travel_To_State_3</vt:lpstr>
      <vt:lpstr>TP_Vendor_Number</vt:lpstr>
      <vt:lpstr>TP_Workstation</vt:lpstr>
      <vt:lpstr>TX</vt:lpstr>
      <vt:lpstr>UT</vt:lpstr>
      <vt:lpstr>VA</vt:lpstr>
      <vt:lpstr>Virgin_Islands_US</vt:lpstr>
      <vt:lpstr>VT</vt:lpstr>
      <vt:lpstr>WA</vt:lpstr>
      <vt:lpstr>WI</vt:lpstr>
      <vt:lpstr>WV</vt:lpstr>
      <vt:lpstr>WY</vt:lpstr>
    </vt:vector>
  </TitlesOfParts>
  <Company>U of L 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tkfish01</cp:lastModifiedBy>
  <cp:lastPrinted>2013-12-05T00:23:30Z</cp:lastPrinted>
  <dcterms:created xsi:type="dcterms:W3CDTF">2007-11-15T21:01:46Z</dcterms:created>
  <dcterms:modified xsi:type="dcterms:W3CDTF">2014-04-25T14:18:15Z</dcterms:modified>
</cp:coreProperties>
</file>